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11.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EstaPastaDeTrabalho"/>
  <mc:AlternateContent xmlns:mc="http://schemas.openxmlformats.org/markup-compatibility/2006">
    <mc:Choice Requires="x15">
      <x15ac:absPath xmlns:x15ac="http://schemas.microsoft.com/office/spreadsheetml/2010/11/ac" url="C:\Users\Jefferson\Documents\Evolutto\Cliente TESTE\"/>
    </mc:Choice>
  </mc:AlternateContent>
  <xr:revisionPtr revIDLastSave="0" documentId="13_ncr:1_{86FE5062-D24E-422E-821F-B89D2E1611C9}" xr6:coauthVersionLast="43" xr6:coauthVersionMax="43" xr10:uidLastSave="{00000000-0000-0000-0000-000000000000}"/>
  <bookViews>
    <workbookView xWindow="-120" yWindow="-120" windowWidth="20730" windowHeight="11160" tabRatio="736" firstSheet="1" activeTab="1" xr2:uid="{00000000-000D-0000-FFFF-FFFF00000000}"/>
  </bookViews>
  <sheets>
    <sheet name="Per_res" sheetId="55" state="hidden" r:id="rId1"/>
    <sheet name="Estratégia" sheetId="56" r:id="rId2"/>
    <sheet name="Finanças" sheetId="57" r:id="rId3"/>
    <sheet name="Marketing" sheetId="58" r:id="rId4"/>
    <sheet name="Operações" sheetId="59" r:id="rId5"/>
    <sheet name="Gestão de Pessoas (RH)" sheetId="60" r:id="rId6"/>
    <sheet name="Ava_exp" sheetId="61" state="hidden" r:id="rId7"/>
    <sheet name="Ran_ge" sheetId="62" state="hidden" r:id="rId8"/>
    <sheet name="Ran_es" sheetId="63" state="hidden" r:id="rId9"/>
    <sheet name="Dash_dia" sheetId="64" state="hidden" r:id="rId10"/>
    <sheet name="Dash_pa" sheetId="65" state="hidden" r:id="rId11"/>
    <sheet name="Rel_im" sheetId="66" state="hidden" r:id="rId12"/>
    <sheet name="INI" sheetId="11" state="hidden" r:id="rId13"/>
    <sheet name="DUV" sheetId="52" state="hidden" r:id="rId14"/>
    <sheet name="SUG" sheetId="53" state="hidden" r:id="rId15"/>
    <sheet name="LUZ" sheetId="54" state="hidden" r:id="rId16"/>
  </sheets>
  <definedNames>
    <definedName name="_xlnm.Print_Area" localSheetId="11">Rel_im!$C$4:$H$59</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5" i="56" l="1"/>
  <c r="J6" i="56"/>
  <c r="J7" i="56"/>
  <c r="J8" i="56"/>
  <c r="D6" i="61"/>
  <c r="J9" i="56"/>
  <c r="J10" i="56"/>
  <c r="J11" i="56"/>
  <c r="J12" i="56"/>
  <c r="D7" i="61"/>
  <c r="J13" i="56"/>
  <c r="J14" i="56"/>
  <c r="J15" i="56"/>
  <c r="J16" i="56"/>
  <c r="D8" i="61"/>
  <c r="J17" i="56"/>
  <c r="J18" i="56"/>
  <c r="J19" i="56"/>
  <c r="J20" i="56"/>
  <c r="D9" i="61"/>
  <c r="G6" i="62"/>
  <c r="J5" i="57"/>
  <c r="J6" i="57"/>
  <c r="J7" i="57"/>
  <c r="J8" i="57"/>
  <c r="D11" i="61"/>
  <c r="J9" i="57"/>
  <c r="J10" i="57"/>
  <c r="J11" i="57"/>
  <c r="J12" i="57"/>
  <c r="D12" i="61"/>
  <c r="J13" i="57"/>
  <c r="J14" i="57"/>
  <c r="J15" i="57"/>
  <c r="J16" i="57"/>
  <c r="D13" i="61"/>
  <c r="J17" i="57"/>
  <c r="J18" i="57"/>
  <c r="J19" i="57"/>
  <c r="J20" i="57"/>
  <c r="D14" i="61"/>
  <c r="G7" i="62"/>
  <c r="J5" i="58"/>
  <c r="J6" i="58"/>
  <c r="J7" i="58"/>
  <c r="J8" i="58"/>
  <c r="D16" i="61"/>
  <c r="J9" i="58"/>
  <c r="J10" i="58"/>
  <c r="J11" i="58"/>
  <c r="J12" i="58"/>
  <c r="D17" i="61"/>
  <c r="J13" i="58"/>
  <c r="J14" i="58"/>
  <c r="J15" i="58"/>
  <c r="J16" i="58"/>
  <c r="D18" i="61"/>
  <c r="J17" i="58"/>
  <c r="J18" i="58"/>
  <c r="J19" i="58"/>
  <c r="J20" i="58"/>
  <c r="D19" i="61"/>
  <c r="G8" i="62"/>
  <c r="J5" i="59"/>
  <c r="J6" i="59"/>
  <c r="J7" i="59"/>
  <c r="J8" i="59"/>
  <c r="D21" i="61"/>
  <c r="J9" i="59"/>
  <c r="J10" i="59"/>
  <c r="J11" i="59"/>
  <c r="J12" i="59"/>
  <c r="D22" i="61"/>
  <c r="J13" i="59"/>
  <c r="J14" i="59"/>
  <c r="J15" i="59"/>
  <c r="J16" i="59"/>
  <c r="D23" i="61"/>
  <c r="G9" i="62"/>
  <c r="J5" i="60"/>
  <c r="J6" i="60"/>
  <c r="J7" i="60"/>
  <c r="J8" i="60"/>
  <c r="D25" i="61"/>
  <c r="J9" i="60"/>
  <c r="J10" i="60"/>
  <c r="J11" i="60"/>
  <c r="J12" i="60"/>
  <c r="D26" i="61"/>
  <c r="J13" i="60"/>
  <c r="J14" i="60"/>
  <c r="J15" i="60"/>
  <c r="J16" i="60"/>
  <c r="D27" i="61"/>
  <c r="G10" i="62"/>
  <c r="B41" i="66"/>
  <c r="C41" i="66"/>
  <c r="C5" i="61"/>
  <c r="C10" i="61"/>
  <c r="C15" i="61"/>
  <c r="I5" i="61"/>
  <c r="C20" i="61"/>
  <c r="C17" i="58"/>
  <c r="C19" i="61"/>
  <c r="K9" i="58"/>
  <c r="K10" i="58"/>
  <c r="K11" i="58"/>
  <c r="K12" i="58"/>
  <c r="E17" i="61"/>
  <c r="K13" i="58"/>
  <c r="K14" i="58"/>
  <c r="K15" i="58"/>
  <c r="K16" i="58"/>
  <c r="E18" i="61"/>
  <c r="K17" i="58"/>
  <c r="K18" i="58"/>
  <c r="K19" i="58"/>
  <c r="K20" i="58"/>
  <c r="E19" i="61"/>
  <c r="K5" i="58"/>
  <c r="K6" i="58"/>
  <c r="K7" i="58"/>
  <c r="K8" i="58"/>
  <c r="E16" i="61"/>
  <c r="C9" i="58"/>
  <c r="C17" i="61"/>
  <c r="C13" i="58"/>
  <c r="C18" i="61"/>
  <c r="C5" i="58"/>
  <c r="C16" i="61"/>
  <c r="M10" i="65"/>
  <c r="B4" i="64"/>
  <c r="C4" i="64"/>
  <c r="H7" i="62"/>
  <c r="I7" i="62"/>
  <c r="H8" i="62"/>
  <c r="I8" i="62"/>
  <c r="H9" i="62"/>
  <c r="I9" i="62"/>
  <c r="H10" i="62"/>
  <c r="I10" i="62"/>
  <c r="H6" i="62"/>
  <c r="I6" i="62"/>
  <c r="C13" i="57"/>
  <c r="C13" i="61"/>
  <c r="R9" i="65"/>
  <c r="X6" i="65"/>
  <c r="X10" i="65"/>
  <c r="AC6" i="65"/>
  <c r="AC10" i="65"/>
  <c r="AH10" i="65"/>
  <c r="AH6" i="65"/>
  <c r="S9" i="65"/>
  <c r="Y10" i="65"/>
  <c r="AD10" i="65"/>
  <c r="AI10" i="65"/>
  <c r="T9" i="65"/>
  <c r="Z10" i="65"/>
  <c r="AE10" i="65"/>
  <c r="AJ10" i="65"/>
  <c r="U9" i="65"/>
  <c r="C9" i="56"/>
  <c r="C7" i="61"/>
  <c r="W9" i="65"/>
  <c r="X9" i="65"/>
  <c r="Y9" i="65"/>
  <c r="Z9" i="65"/>
  <c r="C9" i="57"/>
  <c r="C12" i="61"/>
  <c r="AB9" i="65"/>
  <c r="AC9" i="65"/>
  <c r="AD9" i="65"/>
  <c r="AE9" i="65"/>
  <c r="AG9" i="65"/>
  <c r="AH9" i="65"/>
  <c r="AI9" i="65"/>
  <c r="AJ9" i="65"/>
  <c r="C9" i="59"/>
  <c r="C22" i="61"/>
  <c r="AL9" i="65"/>
  <c r="AM9" i="65"/>
  <c r="AN9" i="65"/>
  <c r="AO9" i="65"/>
  <c r="C9" i="60"/>
  <c r="C26" i="61"/>
  <c r="AQ9" i="65"/>
  <c r="AR9" i="65"/>
  <c r="AS9" i="65"/>
  <c r="AT9" i="65"/>
  <c r="G46" i="55"/>
  <c r="K5" i="59"/>
  <c r="Q53" i="55"/>
  <c r="K5" i="56"/>
  <c r="Q5" i="55"/>
  <c r="K6" i="56"/>
  <c r="Q6" i="55"/>
  <c r="K7" i="56"/>
  <c r="Q7" i="55"/>
  <c r="K8" i="56"/>
  <c r="Q8" i="55"/>
  <c r="K9" i="56"/>
  <c r="Q9" i="55"/>
  <c r="K10" i="56"/>
  <c r="Q10" i="55"/>
  <c r="K11" i="56"/>
  <c r="Q11" i="55"/>
  <c r="K12" i="56"/>
  <c r="Q12" i="55"/>
  <c r="K13" i="56"/>
  <c r="Q13" i="55"/>
  <c r="K14" i="56"/>
  <c r="Q14" i="55"/>
  <c r="K15" i="56"/>
  <c r="Q15" i="55"/>
  <c r="K16" i="56"/>
  <c r="Q16" i="55"/>
  <c r="K17" i="56"/>
  <c r="Q17" i="55"/>
  <c r="K18" i="56"/>
  <c r="Q18" i="55"/>
  <c r="K19" i="56"/>
  <c r="Q19" i="55"/>
  <c r="K20" i="56"/>
  <c r="Q20" i="55"/>
  <c r="K5" i="57"/>
  <c r="Q21" i="55"/>
  <c r="K6" i="57"/>
  <c r="Q22" i="55"/>
  <c r="K7" i="57"/>
  <c r="Q23" i="55"/>
  <c r="K8" i="57"/>
  <c r="Q24" i="55"/>
  <c r="K9" i="57"/>
  <c r="Q25" i="55"/>
  <c r="K10" i="57"/>
  <c r="Q26" i="55"/>
  <c r="K11" i="57"/>
  <c r="Q27" i="55"/>
  <c r="K12" i="57"/>
  <c r="Q28" i="55"/>
  <c r="K13" i="57"/>
  <c r="Q29" i="55"/>
  <c r="K14" i="57"/>
  <c r="Q30" i="55"/>
  <c r="K15" i="57"/>
  <c r="Q31" i="55"/>
  <c r="K16" i="57"/>
  <c r="Q32" i="55"/>
  <c r="K17" i="57"/>
  <c r="Q33" i="55"/>
  <c r="K18" i="57"/>
  <c r="Q34" i="55"/>
  <c r="K19" i="57"/>
  <c r="Q35" i="55"/>
  <c r="K20" i="57"/>
  <c r="Q36" i="55"/>
  <c r="Q37" i="55"/>
  <c r="Q38" i="55"/>
  <c r="Q39" i="55"/>
  <c r="Q40" i="55"/>
  <c r="Q41" i="55"/>
  <c r="Q42" i="55"/>
  <c r="Q43" i="55"/>
  <c r="Q44" i="55"/>
  <c r="Q45" i="55"/>
  <c r="Q46" i="55"/>
  <c r="Q47" i="55"/>
  <c r="Q48" i="55"/>
  <c r="Q49" i="55"/>
  <c r="Q50" i="55"/>
  <c r="Q51" i="55"/>
  <c r="Q52" i="55"/>
  <c r="K6" i="59"/>
  <c r="Q54" i="55"/>
  <c r="K7" i="59"/>
  <c r="Q55" i="55"/>
  <c r="K8" i="59"/>
  <c r="Q56" i="55"/>
  <c r="K9" i="59"/>
  <c r="Q57" i="55"/>
  <c r="K10" i="59"/>
  <c r="Q58" i="55"/>
  <c r="K11" i="59"/>
  <c r="Q59" i="55"/>
  <c r="K12" i="59"/>
  <c r="Q60" i="55"/>
  <c r="K13" i="59"/>
  <c r="Q61" i="55"/>
  <c r="K14" i="59"/>
  <c r="Q62" i="55"/>
  <c r="K15" i="59"/>
  <c r="Q63" i="55"/>
  <c r="K16" i="59"/>
  <c r="Q64" i="55"/>
  <c r="K5" i="60"/>
  <c r="Q65" i="55"/>
  <c r="K6" i="60"/>
  <c r="Q66" i="55"/>
  <c r="K7" i="60"/>
  <c r="Q67" i="55"/>
  <c r="K8" i="60"/>
  <c r="Q68" i="55"/>
  <c r="K9" i="60"/>
  <c r="Q69" i="55"/>
  <c r="K10" i="60"/>
  <c r="Q70" i="55"/>
  <c r="K11" i="60"/>
  <c r="Q71" i="55"/>
  <c r="K12" i="60"/>
  <c r="Q72" i="55"/>
  <c r="K13" i="60"/>
  <c r="Q73" i="55"/>
  <c r="K14" i="60"/>
  <c r="Q74" i="55"/>
  <c r="K15" i="60"/>
  <c r="Q75" i="55"/>
  <c r="K16" i="60"/>
  <c r="Q76" i="55"/>
  <c r="Z14" i="55"/>
  <c r="R7" i="55"/>
  <c r="R6" i="55"/>
  <c r="AA14" i="55"/>
  <c r="C23" i="62"/>
  <c r="C34" i="66"/>
  <c r="S7" i="55"/>
  <c r="S6" i="55"/>
  <c r="AB14" i="55"/>
  <c r="T7" i="55"/>
  <c r="T6" i="55"/>
  <c r="AC14" i="55"/>
  <c r="D23" i="62"/>
  <c r="D34" i="66"/>
  <c r="F7" i="56"/>
  <c r="U7" i="55"/>
  <c r="F13" i="56"/>
  <c r="U13" i="55"/>
  <c r="F6" i="56"/>
  <c r="U6" i="55"/>
  <c r="AD14" i="55"/>
  <c r="E23" i="62"/>
  <c r="E34" i="66"/>
  <c r="V7" i="55"/>
  <c r="V6" i="55"/>
  <c r="AE14" i="55"/>
  <c r="H23" i="62"/>
  <c r="G34" i="66"/>
  <c r="W7" i="55"/>
  <c r="W6" i="55"/>
  <c r="W34" i="55"/>
  <c r="W13" i="55"/>
  <c r="AF14" i="55"/>
  <c r="I23" i="62"/>
  <c r="H34" i="66"/>
  <c r="Z15" i="55"/>
  <c r="R8" i="55"/>
  <c r="AA15" i="55"/>
  <c r="C24" i="62"/>
  <c r="C35" i="66"/>
  <c r="S8" i="55"/>
  <c r="AB15" i="55"/>
  <c r="T8" i="55"/>
  <c r="AC15" i="55"/>
  <c r="D24" i="62"/>
  <c r="D35" i="66"/>
  <c r="F8" i="56"/>
  <c r="U8" i="55"/>
  <c r="F16" i="56"/>
  <c r="U16" i="55"/>
  <c r="AD15" i="55"/>
  <c r="E24" i="62"/>
  <c r="E35" i="66"/>
  <c r="V8" i="55"/>
  <c r="AE15" i="55"/>
  <c r="H24" i="62"/>
  <c r="G35" i="66"/>
  <c r="W8" i="55"/>
  <c r="W16" i="55"/>
  <c r="AF15" i="55"/>
  <c r="I24" i="62"/>
  <c r="H35" i="66"/>
  <c r="Z16" i="55"/>
  <c r="R9" i="55"/>
  <c r="AA16" i="55"/>
  <c r="C25" i="62"/>
  <c r="C36" i="66"/>
  <c r="S9" i="55"/>
  <c r="AB16" i="55"/>
  <c r="T9" i="55"/>
  <c r="AC16" i="55"/>
  <c r="D25" i="62"/>
  <c r="D36" i="66"/>
  <c r="F9" i="56"/>
  <c r="U9" i="55"/>
  <c r="AD16" i="55"/>
  <c r="E25" i="62"/>
  <c r="E36" i="66"/>
  <c r="V9" i="55"/>
  <c r="AE16" i="55"/>
  <c r="H25" i="62"/>
  <c r="G36" i="66"/>
  <c r="W9" i="55"/>
  <c r="AF16" i="55"/>
  <c r="I25" i="62"/>
  <c r="H36" i="66"/>
  <c r="Z17" i="55"/>
  <c r="R10" i="55"/>
  <c r="AA17" i="55"/>
  <c r="C26" i="62"/>
  <c r="C37" i="66"/>
  <c r="S10" i="55"/>
  <c r="AB17" i="55"/>
  <c r="T10" i="55"/>
  <c r="AC17" i="55"/>
  <c r="D26" i="62"/>
  <c r="D37" i="66"/>
  <c r="F10" i="56"/>
  <c r="U10" i="55"/>
  <c r="AD17" i="55"/>
  <c r="E26" i="62"/>
  <c r="E37" i="66"/>
  <c r="V10" i="55"/>
  <c r="V5" i="55"/>
  <c r="AE17" i="55"/>
  <c r="H26" i="62"/>
  <c r="G37" i="66"/>
  <c r="W10" i="55"/>
  <c r="AF17" i="55"/>
  <c r="I26" i="62"/>
  <c r="H37" i="66"/>
  <c r="Z13" i="55"/>
  <c r="W5" i="55"/>
  <c r="AF13" i="55"/>
  <c r="I22" i="62"/>
  <c r="H33" i="66"/>
  <c r="AE13" i="55"/>
  <c r="H22" i="62"/>
  <c r="G33" i="66"/>
  <c r="F5" i="56"/>
  <c r="U5" i="55"/>
  <c r="F18" i="57"/>
  <c r="U34" i="55"/>
  <c r="AD13" i="55"/>
  <c r="E22" i="62"/>
  <c r="E33" i="66"/>
  <c r="S5" i="55"/>
  <c r="AB13" i="55"/>
  <c r="T5" i="55"/>
  <c r="AC13" i="55"/>
  <c r="D22" i="62"/>
  <c r="D33" i="66"/>
  <c r="R5" i="55"/>
  <c r="AA13" i="55"/>
  <c r="C22" i="62"/>
  <c r="C33" i="66"/>
  <c r="P53" i="55"/>
  <c r="P5" i="55"/>
  <c r="P6" i="55"/>
  <c r="P7" i="55"/>
  <c r="P8" i="55"/>
  <c r="P9" i="55"/>
  <c r="P10" i="55"/>
  <c r="P11" i="55"/>
  <c r="P12" i="55"/>
  <c r="P13" i="55"/>
  <c r="P14" i="55"/>
  <c r="P15" i="55"/>
  <c r="P16" i="55"/>
  <c r="P17" i="55"/>
  <c r="P18" i="55"/>
  <c r="P19" i="55"/>
  <c r="P20" i="55"/>
  <c r="P21" i="55"/>
  <c r="P22" i="55"/>
  <c r="P23" i="55"/>
  <c r="P24" i="55"/>
  <c r="P25" i="55"/>
  <c r="P26" i="55"/>
  <c r="P27" i="55"/>
  <c r="P28" i="55"/>
  <c r="P29" i="55"/>
  <c r="P30" i="55"/>
  <c r="P31" i="55"/>
  <c r="P32" i="55"/>
  <c r="P33" i="55"/>
  <c r="P34" i="55"/>
  <c r="P35" i="55"/>
  <c r="P36" i="55"/>
  <c r="P37" i="55"/>
  <c r="P38" i="55"/>
  <c r="P39" i="55"/>
  <c r="P40" i="55"/>
  <c r="P41" i="55"/>
  <c r="P42" i="55"/>
  <c r="P43" i="55"/>
  <c r="P44" i="55"/>
  <c r="P45" i="55"/>
  <c r="P46" i="55"/>
  <c r="P47" i="55"/>
  <c r="P48" i="55"/>
  <c r="P49" i="55"/>
  <c r="P50" i="55"/>
  <c r="P51" i="55"/>
  <c r="P52" i="55"/>
  <c r="P54" i="55"/>
  <c r="P55" i="55"/>
  <c r="P56" i="55"/>
  <c r="P57" i="55"/>
  <c r="P58" i="55"/>
  <c r="P59" i="55"/>
  <c r="P60" i="55"/>
  <c r="P61" i="55"/>
  <c r="P62" i="55"/>
  <c r="P63" i="55"/>
  <c r="P64" i="55"/>
  <c r="P65" i="55"/>
  <c r="P66" i="55"/>
  <c r="P67" i="55"/>
  <c r="P68" i="55"/>
  <c r="P69" i="55"/>
  <c r="P70" i="55"/>
  <c r="P71" i="55"/>
  <c r="P72" i="55"/>
  <c r="P73" i="55"/>
  <c r="P74" i="55"/>
  <c r="P75" i="55"/>
  <c r="P76" i="55"/>
  <c r="Z6" i="55"/>
  <c r="V67" i="55"/>
  <c r="V63" i="55"/>
  <c r="V65" i="55"/>
  <c r="V75" i="55"/>
  <c r="AE6" i="55"/>
  <c r="H15" i="62"/>
  <c r="G25" i="66"/>
  <c r="W67" i="55"/>
  <c r="W63" i="55"/>
  <c r="W29" i="55"/>
  <c r="W28" i="55"/>
  <c r="W75" i="55"/>
  <c r="AF6" i="55"/>
  <c r="I15" i="62"/>
  <c r="H25" i="66"/>
  <c r="Z7" i="55"/>
  <c r="V56" i="55"/>
  <c r="V64" i="55"/>
  <c r="V74" i="55"/>
  <c r="AE7" i="55"/>
  <c r="H16" i="62"/>
  <c r="G26" i="66"/>
  <c r="W56" i="55"/>
  <c r="W15" i="55"/>
  <c r="W74" i="55"/>
  <c r="AF7" i="55"/>
  <c r="I16" i="62"/>
  <c r="H26" i="66"/>
  <c r="Z8" i="55"/>
  <c r="V55" i="55"/>
  <c r="V73" i="55"/>
  <c r="AE8" i="55"/>
  <c r="H17" i="62"/>
  <c r="G27" i="66"/>
  <c r="W55" i="55"/>
  <c r="W73" i="55"/>
  <c r="AF8" i="55"/>
  <c r="I17" i="62"/>
  <c r="H27" i="66"/>
  <c r="Z9" i="55"/>
  <c r="V54" i="55"/>
  <c r="V58" i="55"/>
  <c r="V72" i="55"/>
  <c r="AE9" i="55"/>
  <c r="H18" i="62"/>
  <c r="G28" i="66"/>
  <c r="W54" i="55"/>
  <c r="W72" i="55"/>
  <c r="AF9" i="55"/>
  <c r="I18" i="62"/>
  <c r="H28" i="66"/>
  <c r="F7" i="60"/>
  <c r="U67" i="55"/>
  <c r="F15" i="59"/>
  <c r="U63" i="55"/>
  <c r="F13" i="57"/>
  <c r="U29" i="55"/>
  <c r="F12" i="57"/>
  <c r="U28" i="55"/>
  <c r="F15" i="60"/>
  <c r="U75" i="55"/>
  <c r="AD6" i="55"/>
  <c r="E15" i="62"/>
  <c r="E25" i="66"/>
  <c r="F8" i="59"/>
  <c r="U56" i="55"/>
  <c r="F15" i="56"/>
  <c r="U15" i="55"/>
  <c r="F14" i="60"/>
  <c r="U74" i="55"/>
  <c r="AD7" i="55"/>
  <c r="E16" i="62"/>
  <c r="E26" i="66"/>
  <c r="F7" i="59"/>
  <c r="U55" i="55"/>
  <c r="F13" i="60"/>
  <c r="U73" i="55"/>
  <c r="AD8" i="55"/>
  <c r="E17" i="62"/>
  <c r="E27" i="66"/>
  <c r="F6" i="59"/>
  <c r="U54" i="55"/>
  <c r="F12" i="60"/>
  <c r="U72" i="55"/>
  <c r="AD9" i="55"/>
  <c r="E18" i="62"/>
  <c r="E28" i="66"/>
  <c r="Z5" i="55"/>
  <c r="W71" i="55"/>
  <c r="W11" i="55"/>
  <c r="W12" i="55"/>
  <c r="W14" i="55"/>
  <c r="W17" i="55"/>
  <c r="W18" i="55"/>
  <c r="W19" i="55"/>
  <c r="W20" i="55"/>
  <c r="W21" i="55"/>
  <c r="W24" i="55"/>
  <c r="W30" i="55"/>
  <c r="W52" i="55"/>
  <c r="W76" i="55"/>
  <c r="AF5" i="55"/>
  <c r="I14" i="62"/>
  <c r="H24" i="66"/>
  <c r="V71" i="55"/>
  <c r="V66" i="55"/>
  <c r="V76" i="55"/>
  <c r="AE5" i="55"/>
  <c r="H14" i="62"/>
  <c r="G24" i="66"/>
  <c r="S55" i="55"/>
  <c r="S54" i="55"/>
  <c r="S72" i="55"/>
  <c r="AB9" i="55"/>
  <c r="T55" i="55"/>
  <c r="T54" i="55"/>
  <c r="T72" i="55"/>
  <c r="AC9" i="55"/>
  <c r="D18" i="62"/>
  <c r="D28" i="66"/>
  <c r="R55" i="55"/>
  <c r="R54" i="55"/>
  <c r="R72" i="55"/>
  <c r="AA9" i="55"/>
  <c r="C18" i="62"/>
  <c r="C28" i="66"/>
  <c r="S56" i="55"/>
  <c r="S73" i="55"/>
  <c r="AB8" i="55"/>
  <c r="T56" i="55"/>
  <c r="T73" i="55"/>
  <c r="AC8" i="55"/>
  <c r="D17" i="62"/>
  <c r="D27" i="66"/>
  <c r="R56" i="55"/>
  <c r="R73" i="55"/>
  <c r="AA8" i="55"/>
  <c r="C17" i="62"/>
  <c r="C27" i="66"/>
  <c r="S63" i="55"/>
  <c r="S74" i="55"/>
  <c r="AB7" i="55"/>
  <c r="T63" i="55"/>
  <c r="T74" i="55"/>
  <c r="AC7" i="55"/>
  <c r="D16" i="62"/>
  <c r="D26" i="66"/>
  <c r="R63" i="55"/>
  <c r="R74" i="55"/>
  <c r="AA7" i="55"/>
  <c r="C16" i="62"/>
  <c r="C26" i="66"/>
  <c r="S67" i="55"/>
  <c r="S75" i="55"/>
  <c r="AB6" i="55"/>
  <c r="T67" i="55"/>
  <c r="T75" i="55"/>
  <c r="AC6" i="55"/>
  <c r="D15" i="62"/>
  <c r="D25" i="66"/>
  <c r="R67" i="55"/>
  <c r="R75" i="55"/>
  <c r="AA6" i="55"/>
  <c r="C15" i="62"/>
  <c r="C25" i="66"/>
  <c r="F11" i="60"/>
  <c r="U71" i="55"/>
  <c r="F11" i="56"/>
  <c r="U11" i="55"/>
  <c r="F12" i="56"/>
  <c r="U12" i="55"/>
  <c r="F14" i="56"/>
  <c r="U14" i="55"/>
  <c r="F17" i="56"/>
  <c r="U17" i="55"/>
  <c r="F18" i="56"/>
  <c r="U18" i="55"/>
  <c r="F19" i="56"/>
  <c r="U19" i="55"/>
  <c r="F20" i="56"/>
  <c r="U20" i="55"/>
  <c r="F5" i="57"/>
  <c r="U21" i="55"/>
  <c r="F8" i="57"/>
  <c r="U24" i="55"/>
  <c r="F14" i="57"/>
  <c r="U30" i="55"/>
  <c r="F20" i="58"/>
  <c r="U52" i="55"/>
  <c r="F16" i="60"/>
  <c r="U76" i="55"/>
  <c r="AD5" i="55"/>
  <c r="E14" i="62"/>
  <c r="E24" i="66"/>
  <c r="S71" i="55"/>
  <c r="S76" i="55"/>
  <c r="AB5" i="55"/>
  <c r="T71" i="55"/>
  <c r="T76" i="55"/>
  <c r="AC5" i="55"/>
  <c r="D14" i="62"/>
  <c r="D24" i="66"/>
  <c r="R71" i="55"/>
  <c r="R76" i="55"/>
  <c r="AA5" i="55"/>
  <c r="C14" i="62"/>
  <c r="C24" i="66"/>
  <c r="H19" i="66"/>
  <c r="G19" i="66"/>
  <c r="P5" i="60"/>
  <c r="P8" i="60"/>
  <c r="P9" i="60"/>
  <c r="P11" i="60"/>
  <c r="F10" i="62"/>
  <c r="F19" i="66"/>
  <c r="P7" i="60"/>
  <c r="P10" i="60"/>
  <c r="E10" i="62"/>
  <c r="E19" i="66"/>
  <c r="P6" i="60"/>
  <c r="D10" i="62"/>
  <c r="D19" i="66"/>
  <c r="H18" i="66"/>
  <c r="G18" i="66"/>
  <c r="P5" i="59"/>
  <c r="P8" i="59"/>
  <c r="P9" i="59"/>
  <c r="P11" i="59"/>
  <c r="F9" i="62"/>
  <c r="F18" i="66"/>
  <c r="P7" i="59"/>
  <c r="P10" i="59"/>
  <c r="E9" i="62"/>
  <c r="E18" i="66"/>
  <c r="P6" i="59"/>
  <c r="D9" i="62"/>
  <c r="D18" i="66"/>
  <c r="H17" i="66"/>
  <c r="G17" i="66"/>
  <c r="P5" i="58"/>
  <c r="P8" i="58"/>
  <c r="P9" i="58"/>
  <c r="P11" i="58"/>
  <c r="F8" i="62"/>
  <c r="F17" i="66"/>
  <c r="P7" i="58"/>
  <c r="P10" i="58"/>
  <c r="E8" i="62"/>
  <c r="E17" i="66"/>
  <c r="P6" i="58"/>
  <c r="D8" i="62"/>
  <c r="D17" i="66"/>
  <c r="H16" i="66"/>
  <c r="G16" i="66"/>
  <c r="P5" i="57"/>
  <c r="P8" i="57"/>
  <c r="P9" i="57"/>
  <c r="P11" i="57"/>
  <c r="F7" i="62"/>
  <c r="F16" i="66"/>
  <c r="P7" i="57"/>
  <c r="P10" i="57"/>
  <c r="E7" i="62"/>
  <c r="E16" i="66"/>
  <c r="P6" i="57"/>
  <c r="D7" i="62"/>
  <c r="D16" i="66"/>
  <c r="H15" i="66"/>
  <c r="G15" i="66"/>
  <c r="P5" i="56"/>
  <c r="P8" i="56"/>
  <c r="P9" i="56"/>
  <c r="P11" i="56"/>
  <c r="F6" i="62"/>
  <c r="F15" i="66"/>
  <c r="P7" i="56"/>
  <c r="P10" i="56"/>
  <c r="E6" i="62"/>
  <c r="E15" i="66"/>
  <c r="P6" i="56"/>
  <c r="D6" i="62"/>
  <c r="D15" i="66"/>
  <c r="C24" i="61"/>
  <c r="C10" i="62"/>
  <c r="C19" i="66"/>
  <c r="C9" i="62"/>
  <c r="C18" i="66"/>
  <c r="C8" i="62"/>
  <c r="C17" i="66"/>
  <c r="C7" i="62"/>
  <c r="C16" i="66"/>
  <c r="C6" i="62"/>
  <c r="C15" i="66"/>
  <c r="V47" i="66"/>
  <c r="V48" i="66"/>
  <c r="V49" i="66"/>
  <c r="V50" i="66"/>
  <c r="V51" i="66"/>
  <c r="Q47" i="66"/>
  <c r="N47" i="66"/>
  <c r="T47" i="66"/>
  <c r="Q48" i="66"/>
  <c r="N48" i="66"/>
  <c r="T48" i="66"/>
  <c r="Q49" i="66"/>
  <c r="N49" i="66"/>
  <c r="T49" i="66"/>
  <c r="Q50" i="66"/>
  <c r="N50" i="66"/>
  <c r="T50" i="66"/>
  <c r="Q51" i="66"/>
  <c r="N51" i="66"/>
  <c r="T51" i="66"/>
  <c r="R51" i="66"/>
  <c r="R50" i="66"/>
  <c r="R49" i="66"/>
  <c r="R48" i="66"/>
  <c r="R47" i="66"/>
  <c r="C42" i="66"/>
  <c r="D41" i="66"/>
  <c r="P17" i="65"/>
  <c r="S17" i="65"/>
  <c r="U18" i="65"/>
  <c r="U19" i="65"/>
  <c r="U20" i="65"/>
  <c r="U21" i="65"/>
  <c r="U22" i="65"/>
  <c r="U23" i="65"/>
  <c r="U24" i="65"/>
  <c r="U25" i="65"/>
  <c r="U26" i="65"/>
  <c r="U27" i="65"/>
  <c r="U28" i="65"/>
  <c r="U29" i="65"/>
  <c r="U30" i="65"/>
  <c r="U31" i="65"/>
  <c r="U32" i="65"/>
  <c r="U33" i="65"/>
  <c r="Q53" i="65"/>
  <c r="P23" i="65"/>
  <c r="S34" i="65"/>
  <c r="U35" i="65"/>
  <c r="U36" i="65"/>
  <c r="U37" i="65"/>
  <c r="U38" i="65"/>
  <c r="U39" i="65"/>
  <c r="U40" i="65"/>
  <c r="U41" i="65"/>
  <c r="U42" i="65"/>
  <c r="U43" i="65"/>
  <c r="U44" i="65"/>
  <c r="U45" i="65"/>
  <c r="U46" i="65"/>
  <c r="U47" i="65"/>
  <c r="U48" i="65"/>
  <c r="U49" i="65"/>
  <c r="U50" i="65"/>
  <c r="Q59" i="65"/>
  <c r="U52" i="65"/>
  <c r="U53" i="65"/>
  <c r="U54" i="65"/>
  <c r="U55" i="65"/>
  <c r="U56" i="65"/>
  <c r="U57" i="65"/>
  <c r="U58" i="65"/>
  <c r="U59" i="65"/>
  <c r="U60" i="65"/>
  <c r="U61" i="65"/>
  <c r="U62" i="65"/>
  <c r="U63" i="65"/>
  <c r="U64" i="65"/>
  <c r="U65" i="65"/>
  <c r="U66" i="65"/>
  <c r="U67" i="65"/>
  <c r="Q65" i="65"/>
  <c r="P29" i="65"/>
  <c r="S51" i="65"/>
  <c r="N28" i="65"/>
  <c r="Q52" i="65"/>
  <c r="Q58" i="65"/>
  <c r="Q64" i="65"/>
  <c r="N27" i="65"/>
  <c r="Q51" i="65"/>
  <c r="Q57" i="65"/>
  <c r="Q63" i="65"/>
  <c r="N26" i="65"/>
  <c r="Q50" i="65"/>
  <c r="Q56" i="65"/>
  <c r="Q62" i="65"/>
  <c r="N25" i="65"/>
  <c r="U82" i="65"/>
  <c r="U83" i="65"/>
  <c r="U84" i="65"/>
  <c r="U85" i="65"/>
  <c r="U86" i="65"/>
  <c r="U87" i="65"/>
  <c r="U88" i="65"/>
  <c r="U89" i="65"/>
  <c r="U90" i="65"/>
  <c r="U91" i="65"/>
  <c r="U92" i="65"/>
  <c r="U93" i="65"/>
  <c r="Q77" i="65"/>
  <c r="Q76" i="65"/>
  <c r="Q75" i="65"/>
  <c r="Q74" i="65"/>
  <c r="U69" i="65"/>
  <c r="U70" i="65"/>
  <c r="U71" i="65"/>
  <c r="U72" i="65"/>
  <c r="U73" i="65"/>
  <c r="U74" i="65"/>
  <c r="U75" i="65"/>
  <c r="U76" i="65"/>
  <c r="U77" i="65"/>
  <c r="U78" i="65"/>
  <c r="U79" i="65"/>
  <c r="U80" i="65"/>
  <c r="Q71" i="65"/>
  <c r="Q70" i="65"/>
  <c r="Q69" i="65"/>
  <c r="Q68" i="65"/>
  <c r="P41" i="65"/>
  <c r="P72" i="65"/>
  <c r="P35" i="65"/>
  <c r="P66" i="65"/>
  <c r="P60" i="65"/>
  <c r="P54" i="65"/>
  <c r="P48" i="65"/>
  <c r="T18" i="65"/>
  <c r="V18" i="65"/>
  <c r="T19" i="65"/>
  <c r="V19" i="65"/>
  <c r="T20" i="65"/>
  <c r="V20" i="65"/>
  <c r="T21" i="65"/>
  <c r="V21" i="65"/>
  <c r="T22" i="65"/>
  <c r="V22" i="65"/>
  <c r="T23" i="65"/>
  <c r="V23" i="65"/>
  <c r="T24" i="65"/>
  <c r="V24" i="65"/>
  <c r="T25" i="65"/>
  <c r="V25" i="65"/>
  <c r="T26" i="65"/>
  <c r="V26" i="65"/>
  <c r="T27" i="65"/>
  <c r="V27" i="65"/>
  <c r="T28" i="65"/>
  <c r="V28" i="65"/>
  <c r="T29" i="65"/>
  <c r="V29" i="65"/>
  <c r="T30" i="65"/>
  <c r="V30" i="65"/>
  <c r="T31" i="65"/>
  <c r="V31" i="65"/>
  <c r="T32" i="65"/>
  <c r="V32" i="65"/>
  <c r="T33" i="65"/>
  <c r="V33" i="65"/>
  <c r="Q21" i="65"/>
  <c r="T35" i="65"/>
  <c r="V35" i="65"/>
  <c r="T36" i="65"/>
  <c r="V36" i="65"/>
  <c r="T37" i="65"/>
  <c r="V37" i="65"/>
  <c r="T38" i="65"/>
  <c r="V38" i="65"/>
  <c r="T39" i="65"/>
  <c r="V39" i="65"/>
  <c r="T40" i="65"/>
  <c r="V40" i="65"/>
  <c r="T41" i="65"/>
  <c r="V41" i="65"/>
  <c r="T42" i="65"/>
  <c r="V42" i="65"/>
  <c r="T43" i="65"/>
  <c r="V43" i="65"/>
  <c r="T44" i="65"/>
  <c r="V44" i="65"/>
  <c r="T45" i="65"/>
  <c r="V45" i="65"/>
  <c r="T46" i="65"/>
  <c r="V46" i="65"/>
  <c r="T47" i="65"/>
  <c r="V47" i="65"/>
  <c r="T48" i="65"/>
  <c r="V48" i="65"/>
  <c r="T49" i="65"/>
  <c r="V49" i="65"/>
  <c r="T50" i="65"/>
  <c r="V50" i="65"/>
  <c r="Q27" i="65"/>
  <c r="T52" i="65"/>
  <c r="V52" i="65"/>
  <c r="T53" i="65"/>
  <c r="V53" i="65"/>
  <c r="T54" i="65"/>
  <c r="V54" i="65"/>
  <c r="T55" i="65"/>
  <c r="V55" i="65"/>
  <c r="T56" i="65"/>
  <c r="V56" i="65"/>
  <c r="T57" i="65"/>
  <c r="V57" i="65"/>
  <c r="T58" i="65"/>
  <c r="V58" i="65"/>
  <c r="T59" i="65"/>
  <c r="V59" i="65"/>
  <c r="T60" i="65"/>
  <c r="V60" i="65"/>
  <c r="T61" i="65"/>
  <c r="V61" i="65"/>
  <c r="T62" i="65"/>
  <c r="V62" i="65"/>
  <c r="T63" i="65"/>
  <c r="V63" i="65"/>
  <c r="T64" i="65"/>
  <c r="V64" i="65"/>
  <c r="T65" i="65"/>
  <c r="V65" i="65"/>
  <c r="T66" i="65"/>
  <c r="V66" i="65"/>
  <c r="T67" i="65"/>
  <c r="V67" i="65"/>
  <c r="Q33" i="65"/>
  <c r="N21" i="65"/>
  <c r="Q20" i="65"/>
  <c r="Q26" i="65"/>
  <c r="Q32" i="65"/>
  <c r="N20" i="65"/>
  <c r="Q19" i="65"/>
  <c r="Q25" i="65"/>
  <c r="Q31" i="65"/>
  <c r="N19" i="65"/>
  <c r="Q18" i="65"/>
  <c r="Q24" i="65"/>
  <c r="Q30" i="65"/>
  <c r="N18" i="65"/>
  <c r="T82" i="65"/>
  <c r="V82" i="65"/>
  <c r="T83" i="65"/>
  <c r="V83" i="65"/>
  <c r="T84" i="65"/>
  <c r="V84" i="65"/>
  <c r="T85" i="65"/>
  <c r="V85" i="65"/>
  <c r="T86" i="65"/>
  <c r="V86" i="65"/>
  <c r="T87" i="65"/>
  <c r="V87" i="65"/>
  <c r="T88" i="65"/>
  <c r="V88" i="65"/>
  <c r="T89" i="65"/>
  <c r="V89" i="65"/>
  <c r="T90" i="65"/>
  <c r="V90" i="65"/>
  <c r="T91" i="65"/>
  <c r="V91" i="65"/>
  <c r="T92" i="65"/>
  <c r="V92" i="65"/>
  <c r="T93" i="65"/>
  <c r="V93" i="65"/>
  <c r="Q45" i="65"/>
  <c r="Q44" i="65"/>
  <c r="Q43" i="65"/>
  <c r="Q42" i="65"/>
  <c r="T69" i="65"/>
  <c r="V69" i="65"/>
  <c r="T70" i="65"/>
  <c r="V70" i="65"/>
  <c r="T71" i="65"/>
  <c r="V71" i="65"/>
  <c r="T72" i="65"/>
  <c r="V72" i="65"/>
  <c r="T73" i="65"/>
  <c r="V73" i="65"/>
  <c r="T74" i="65"/>
  <c r="V74" i="65"/>
  <c r="T75" i="65"/>
  <c r="V75" i="65"/>
  <c r="T76" i="65"/>
  <c r="V76" i="65"/>
  <c r="T77" i="65"/>
  <c r="V77" i="65"/>
  <c r="T78" i="65"/>
  <c r="V78" i="65"/>
  <c r="T79" i="65"/>
  <c r="V79" i="65"/>
  <c r="T80" i="65"/>
  <c r="V80" i="65"/>
  <c r="Q39" i="65"/>
  <c r="Q38" i="65"/>
  <c r="Q37" i="65"/>
  <c r="Q36" i="65"/>
  <c r="S81" i="65"/>
  <c r="S68" i="65"/>
  <c r="AR6" i="65"/>
  <c r="AM6" i="65"/>
  <c r="D6" i="60"/>
  <c r="S83" i="65"/>
  <c r="D7" i="60"/>
  <c r="S84" i="65"/>
  <c r="D8" i="60"/>
  <c r="S85" i="65"/>
  <c r="D9" i="60"/>
  <c r="S86" i="65"/>
  <c r="D10" i="60"/>
  <c r="S87" i="65"/>
  <c r="D11" i="60"/>
  <c r="S88" i="65"/>
  <c r="D12" i="60"/>
  <c r="S89" i="65"/>
  <c r="D13" i="60"/>
  <c r="S90" i="65"/>
  <c r="D14" i="60"/>
  <c r="S91" i="65"/>
  <c r="D15" i="60"/>
  <c r="S92" i="65"/>
  <c r="D16" i="60"/>
  <c r="S93" i="65"/>
  <c r="D5" i="60"/>
  <c r="S82" i="65"/>
  <c r="D15" i="59"/>
  <c r="S79" i="65"/>
  <c r="D16" i="59"/>
  <c r="S80" i="65"/>
  <c r="D6" i="59"/>
  <c r="S70" i="65"/>
  <c r="D7" i="59"/>
  <c r="S71" i="65"/>
  <c r="D8" i="59"/>
  <c r="S72" i="65"/>
  <c r="D9" i="59"/>
  <c r="S73" i="65"/>
  <c r="D10" i="59"/>
  <c r="S74" i="65"/>
  <c r="D11" i="59"/>
  <c r="S75" i="65"/>
  <c r="D12" i="59"/>
  <c r="S76" i="65"/>
  <c r="D13" i="59"/>
  <c r="S77" i="65"/>
  <c r="D14" i="59"/>
  <c r="S78" i="65"/>
  <c r="D5" i="59"/>
  <c r="S69" i="65"/>
  <c r="D14" i="58"/>
  <c r="S61" i="65"/>
  <c r="D15" i="58"/>
  <c r="S62" i="65"/>
  <c r="D16" i="58"/>
  <c r="S63" i="65"/>
  <c r="D17" i="58"/>
  <c r="S64" i="65"/>
  <c r="D18" i="58"/>
  <c r="S65" i="65"/>
  <c r="D19" i="58"/>
  <c r="S66" i="65"/>
  <c r="D20" i="58"/>
  <c r="S67" i="65"/>
  <c r="D6" i="58"/>
  <c r="S53" i="65"/>
  <c r="D7" i="58"/>
  <c r="S54" i="65"/>
  <c r="D8" i="58"/>
  <c r="S55" i="65"/>
  <c r="D9" i="58"/>
  <c r="S56" i="65"/>
  <c r="D10" i="58"/>
  <c r="S57" i="65"/>
  <c r="D11" i="58"/>
  <c r="S58" i="65"/>
  <c r="D12" i="58"/>
  <c r="S59" i="65"/>
  <c r="D13" i="58"/>
  <c r="S60" i="65"/>
  <c r="D5" i="58"/>
  <c r="S52" i="65"/>
  <c r="D17" i="57"/>
  <c r="S47" i="65"/>
  <c r="D18" i="57"/>
  <c r="S48" i="65"/>
  <c r="D19" i="57"/>
  <c r="S49" i="65"/>
  <c r="D20" i="57"/>
  <c r="S50" i="65"/>
  <c r="D6" i="57"/>
  <c r="S36" i="65"/>
  <c r="D7" i="57"/>
  <c r="S37" i="65"/>
  <c r="D8" i="57"/>
  <c r="S38" i="65"/>
  <c r="D9" i="57"/>
  <c r="S39" i="65"/>
  <c r="D10" i="57"/>
  <c r="S40" i="65"/>
  <c r="D11" i="57"/>
  <c r="S41" i="65"/>
  <c r="D12" i="57"/>
  <c r="S42" i="65"/>
  <c r="D13" i="57"/>
  <c r="S43" i="65"/>
  <c r="D14" i="57"/>
  <c r="S44" i="65"/>
  <c r="D15" i="57"/>
  <c r="S45" i="65"/>
  <c r="D16" i="57"/>
  <c r="S46" i="65"/>
  <c r="D5" i="57"/>
  <c r="S35" i="65"/>
  <c r="D20" i="56"/>
  <c r="S33" i="65"/>
  <c r="D19" i="56"/>
  <c r="S32" i="65"/>
  <c r="D18" i="56"/>
  <c r="S31" i="65"/>
  <c r="D17" i="56"/>
  <c r="S30" i="65"/>
  <c r="D16" i="56"/>
  <c r="S29" i="65"/>
  <c r="D15" i="56"/>
  <c r="S28" i="65"/>
  <c r="D14" i="56"/>
  <c r="S27" i="65"/>
  <c r="D13" i="56"/>
  <c r="S26" i="65"/>
  <c r="D12" i="56"/>
  <c r="S25" i="65"/>
  <c r="D11" i="56"/>
  <c r="S24" i="65"/>
  <c r="D10" i="56"/>
  <c r="S23" i="65"/>
  <c r="D9" i="56"/>
  <c r="S22" i="65"/>
  <c r="D8" i="56"/>
  <c r="S21" i="65"/>
  <c r="D7" i="56"/>
  <c r="S20" i="65"/>
  <c r="D6" i="56"/>
  <c r="S19" i="65"/>
  <c r="D5" i="56"/>
  <c r="S18" i="65"/>
  <c r="Z11" i="65"/>
  <c r="AE11" i="65"/>
  <c r="AJ11" i="65"/>
  <c r="U10" i="65"/>
  <c r="Y11" i="65"/>
  <c r="AD11" i="65"/>
  <c r="AI11" i="65"/>
  <c r="T10" i="65"/>
  <c r="X11" i="65"/>
  <c r="AC11" i="65"/>
  <c r="AH11" i="65"/>
  <c r="S10" i="65"/>
  <c r="AT10" i="65"/>
  <c r="U8" i="65"/>
  <c r="AT8" i="65"/>
  <c r="Z8" i="65"/>
  <c r="AE8" i="65"/>
  <c r="AJ8" i="65"/>
  <c r="U7" i="65"/>
  <c r="AS10" i="65"/>
  <c r="T8" i="65"/>
  <c r="AS8" i="65"/>
  <c r="Y8" i="65"/>
  <c r="AD8" i="65"/>
  <c r="AI8" i="65"/>
  <c r="T7" i="65"/>
  <c r="AR10" i="65"/>
  <c r="S8" i="65"/>
  <c r="AR8" i="65"/>
  <c r="X8" i="65"/>
  <c r="AC8" i="65"/>
  <c r="AH8" i="65"/>
  <c r="S7" i="65"/>
  <c r="AO10" i="65"/>
  <c r="AN10" i="65"/>
  <c r="AM10" i="65"/>
  <c r="AO8" i="65"/>
  <c r="AN8" i="65"/>
  <c r="AM8" i="65"/>
  <c r="C13" i="60"/>
  <c r="C27" i="61"/>
  <c r="AQ10" i="65"/>
  <c r="C5" i="60"/>
  <c r="C25" i="61"/>
  <c r="AQ8" i="65"/>
  <c r="C13" i="59"/>
  <c r="C23" i="61"/>
  <c r="AL10" i="65"/>
  <c r="C5" i="59"/>
  <c r="C21" i="61"/>
  <c r="AL8" i="65"/>
  <c r="AG11" i="65"/>
  <c r="AG10" i="65"/>
  <c r="AG8" i="65"/>
  <c r="C17" i="57"/>
  <c r="C14" i="61"/>
  <c r="AB11" i="65"/>
  <c r="AB10" i="65"/>
  <c r="C5" i="57"/>
  <c r="C11" i="61"/>
  <c r="AB8" i="65"/>
  <c r="C17" i="56"/>
  <c r="C9" i="61"/>
  <c r="W11" i="65"/>
  <c r="C13" i="56"/>
  <c r="C8" i="61"/>
  <c r="W10" i="65"/>
  <c r="C5" i="56"/>
  <c r="C6" i="61"/>
  <c r="W8" i="65"/>
  <c r="R10" i="65"/>
  <c r="R8" i="65"/>
  <c r="R7" i="65"/>
  <c r="AK13" i="64"/>
  <c r="AK10" i="64"/>
  <c r="AK11" i="64"/>
  <c r="AK12" i="64"/>
  <c r="AK14" i="64"/>
  <c r="AF13" i="64"/>
  <c r="AC13" i="64"/>
  <c r="AI13" i="64"/>
  <c r="AF10" i="64"/>
  <c r="AC10" i="64"/>
  <c r="AI10" i="64"/>
  <c r="AF11" i="64"/>
  <c r="AC11" i="64"/>
  <c r="AI11" i="64"/>
  <c r="AF12" i="64"/>
  <c r="AC12" i="64"/>
  <c r="AI12" i="64"/>
  <c r="AF14" i="64"/>
  <c r="AC14" i="64"/>
  <c r="AI14" i="64"/>
  <c r="AG14" i="64"/>
  <c r="AG13" i="64"/>
  <c r="AG12" i="64"/>
  <c r="AG11" i="64"/>
  <c r="AG10" i="64"/>
  <c r="C5" i="64"/>
  <c r="D4" i="64"/>
  <c r="W8" i="63"/>
  <c r="S30" i="55"/>
  <c r="S36" i="55"/>
  <c r="Y8" i="63"/>
  <c r="AF8" i="63"/>
  <c r="S51" i="55"/>
  <c r="S52" i="55"/>
  <c r="AH8" i="63"/>
  <c r="AO8" i="63"/>
  <c r="S64" i="55"/>
  <c r="AQ8" i="63"/>
  <c r="N8" i="63"/>
  <c r="S19" i="55"/>
  <c r="S20" i="55"/>
  <c r="P8" i="63"/>
  <c r="AX8" i="63"/>
  <c r="W65" i="55"/>
  <c r="BD8" i="63"/>
  <c r="I23" i="63"/>
  <c r="BC8" i="63"/>
  <c r="H23" i="63"/>
  <c r="AX9" i="63"/>
  <c r="W66" i="55"/>
  <c r="BD9" i="63"/>
  <c r="I22" i="63"/>
  <c r="BC9" i="63"/>
  <c r="H22" i="63"/>
  <c r="AX10" i="63"/>
  <c r="BD10" i="63"/>
  <c r="I21" i="63"/>
  <c r="BC10" i="63"/>
  <c r="H21" i="63"/>
  <c r="AX11" i="63"/>
  <c r="W68" i="55"/>
  <c r="BD11" i="63"/>
  <c r="I20" i="63"/>
  <c r="V68" i="55"/>
  <c r="BC11" i="63"/>
  <c r="H20" i="63"/>
  <c r="AX19" i="63"/>
  <c r="BD19" i="63"/>
  <c r="I19" i="63"/>
  <c r="BC19" i="63"/>
  <c r="H19" i="63"/>
  <c r="AX18" i="63"/>
  <c r="BD18" i="63"/>
  <c r="I18" i="63"/>
  <c r="BC18" i="63"/>
  <c r="H18" i="63"/>
  <c r="AX17" i="63"/>
  <c r="BD17" i="63"/>
  <c r="I17" i="63"/>
  <c r="V69" i="55"/>
  <c r="BC17" i="63"/>
  <c r="H17" i="63"/>
  <c r="AX16" i="63"/>
  <c r="BD16" i="63"/>
  <c r="I16" i="63"/>
  <c r="V70" i="55"/>
  <c r="BC16" i="63"/>
  <c r="H16" i="63"/>
  <c r="AX12" i="63"/>
  <c r="BD12" i="63"/>
  <c r="AX15" i="63"/>
  <c r="W69" i="55"/>
  <c r="BD15" i="63"/>
  <c r="I15" i="63"/>
  <c r="BC12" i="63"/>
  <c r="BC15" i="63"/>
  <c r="H15" i="63"/>
  <c r="AX13" i="63"/>
  <c r="W70" i="55"/>
  <c r="BD13" i="63"/>
  <c r="AX14" i="63"/>
  <c r="BD14" i="63"/>
  <c r="I14" i="63"/>
  <c r="BC13" i="63"/>
  <c r="BC14" i="63"/>
  <c r="H14" i="63"/>
  <c r="I13" i="63"/>
  <c r="H13" i="63"/>
  <c r="I12" i="63"/>
  <c r="H12" i="63"/>
  <c r="I11" i="63"/>
  <c r="H11" i="63"/>
  <c r="I10" i="63"/>
  <c r="H10" i="63"/>
  <c r="I9" i="63"/>
  <c r="H9" i="63"/>
  <c r="I8" i="63"/>
  <c r="H8" i="63"/>
  <c r="F5" i="60"/>
  <c r="U65" i="55"/>
  <c r="BB8" i="63"/>
  <c r="E23" i="63"/>
  <c r="F6" i="60"/>
  <c r="U66" i="55"/>
  <c r="BB9" i="63"/>
  <c r="E22" i="63"/>
  <c r="BB10" i="63"/>
  <c r="E21" i="63"/>
  <c r="F8" i="60"/>
  <c r="U68" i="55"/>
  <c r="BB11" i="63"/>
  <c r="E20" i="63"/>
  <c r="BB19" i="63"/>
  <c r="E19" i="63"/>
  <c r="BB18" i="63"/>
  <c r="E18" i="63"/>
  <c r="BB17" i="63"/>
  <c r="E17" i="63"/>
  <c r="BB16" i="63"/>
  <c r="E16" i="63"/>
  <c r="BB12" i="63"/>
  <c r="F9" i="60"/>
  <c r="U69" i="55"/>
  <c r="BB15" i="63"/>
  <c r="E15" i="63"/>
  <c r="F10" i="60"/>
  <c r="U70" i="55"/>
  <c r="BB13" i="63"/>
  <c r="BB14" i="63"/>
  <c r="E14" i="63"/>
  <c r="E13" i="63"/>
  <c r="E12" i="63"/>
  <c r="E11" i="63"/>
  <c r="E10" i="63"/>
  <c r="E9" i="63"/>
  <c r="E8" i="63"/>
  <c r="AZ8" i="63"/>
  <c r="BA8" i="63"/>
  <c r="D23" i="63"/>
  <c r="AZ9" i="63"/>
  <c r="BA9" i="63"/>
  <c r="D22" i="63"/>
  <c r="AZ10" i="63"/>
  <c r="BA10" i="63"/>
  <c r="D21" i="63"/>
  <c r="AZ11" i="63"/>
  <c r="BA11" i="63"/>
  <c r="D20" i="63"/>
  <c r="N13" i="63"/>
  <c r="S15" i="55"/>
  <c r="P13" i="63"/>
  <c r="T20" i="55"/>
  <c r="T15" i="55"/>
  <c r="Q13" i="63"/>
  <c r="S66" i="55"/>
  <c r="AZ18" i="63"/>
  <c r="T66" i="55"/>
  <c r="BA18" i="63"/>
  <c r="D18" i="63"/>
  <c r="R20" i="55"/>
  <c r="R15" i="55"/>
  <c r="O13" i="63"/>
  <c r="AY9" i="63"/>
  <c r="R66" i="55"/>
  <c r="AY18" i="63"/>
  <c r="C18" i="63"/>
  <c r="S70" i="55"/>
  <c r="AZ13" i="63"/>
  <c r="T70" i="55"/>
  <c r="BA13" i="63"/>
  <c r="AZ14" i="63"/>
  <c r="BA14" i="63"/>
  <c r="D14" i="63"/>
  <c r="R70" i="55"/>
  <c r="AY13" i="63"/>
  <c r="AY14" i="63"/>
  <c r="C14" i="63"/>
  <c r="AO13" i="63"/>
  <c r="W64" i="55"/>
  <c r="W59" i="55"/>
  <c r="AU13" i="63"/>
  <c r="V57" i="55"/>
  <c r="V59" i="55"/>
  <c r="AT13" i="63"/>
  <c r="F16" i="59"/>
  <c r="U64" i="55"/>
  <c r="F11" i="59"/>
  <c r="U59" i="55"/>
  <c r="AS13" i="63"/>
  <c r="T64" i="55"/>
  <c r="T59" i="55"/>
  <c r="AR13" i="63"/>
  <c r="S59" i="55"/>
  <c r="AQ13" i="63"/>
  <c r="R64" i="55"/>
  <c r="R59" i="55"/>
  <c r="AP13" i="63"/>
  <c r="AF13" i="63"/>
  <c r="W40" i="55"/>
  <c r="W42" i="55"/>
  <c r="W43" i="55"/>
  <c r="W47" i="55"/>
  <c r="AL13" i="63"/>
  <c r="V40" i="55"/>
  <c r="V46" i="55"/>
  <c r="V44" i="55"/>
  <c r="V47" i="55"/>
  <c r="AK13" i="63"/>
  <c r="F8" i="58"/>
  <c r="U40" i="55"/>
  <c r="F10" i="58"/>
  <c r="U42" i="55"/>
  <c r="F11" i="58"/>
  <c r="U43" i="55"/>
  <c r="F15" i="58"/>
  <c r="U47" i="55"/>
  <c r="AJ13" i="63"/>
  <c r="T40" i="55"/>
  <c r="T47" i="55"/>
  <c r="AI13" i="63"/>
  <c r="S40" i="55"/>
  <c r="S47" i="55"/>
  <c r="AH13" i="63"/>
  <c r="R40" i="55"/>
  <c r="R47" i="55"/>
  <c r="AG13" i="63"/>
  <c r="W13" i="63"/>
  <c r="W32" i="55"/>
  <c r="W31" i="55"/>
  <c r="AC13" i="63"/>
  <c r="V32" i="55"/>
  <c r="V21" i="55"/>
  <c r="V31" i="55"/>
  <c r="AB13" i="63"/>
  <c r="F16" i="57"/>
  <c r="U32" i="55"/>
  <c r="F15" i="57"/>
  <c r="U31" i="55"/>
  <c r="AA13" i="63"/>
  <c r="T32" i="55"/>
  <c r="T31" i="55"/>
  <c r="Z13" i="63"/>
  <c r="S32" i="55"/>
  <c r="S31" i="55"/>
  <c r="Y13" i="63"/>
  <c r="R32" i="55"/>
  <c r="R31" i="55"/>
  <c r="X13" i="63"/>
  <c r="T13" i="63"/>
  <c r="V20" i="55"/>
  <c r="V15" i="55"/>
  <c r="S13" i="63"/>
  <c r="R13" i="63"/>
  <c r="S69" i="55"/>
  <c r="T69" i="55"/>
  <c r="D13" i="63"/>
  <c r="R69" i="55"/>
  <c r="C13" i="63"/>
  <c r="N9" i="63"/>
  <c r="R18" i="55"/>
  <c r="R19" i="55"/>
  <c r="O9" i="63"/>
  <c r="C22" i="63"/>
  <c r="T65" i="55"/>
  <c r="BA19" i="63"/>
  <c r="S65" i="55"/>
  <c r="AZ19" i="63"/>
  <c r="R65" i="55"/>
  <c r="AY19" i="63"/>
  <c r="AO19" i="63"/>
  <c r="W60" i="55"/>
  <c r="W53" i="55"/>
  <c r="AU19" i="63"/>
  <c r="V60" i="55"/>
  <c r="V53" i="55"/>
  <c r="AT19" i="63"/>
  <c r="F12" i="59"/>
  <c r="U60" i="55"/>
  <c r="F5" i="59"/>
  <c r="U53" i="55"/>
  <c r="AS19" i="63"/>
  <c r="T60" i="55"/>
  <c r="T53" i="55"/>
  <c r="AR19" i="63"/>
  <c r="S60" i="55"/>
  <c r="S53" i="55"/>
  <c r="AQ19" i="63"/>
  <c r="R60" i="55"/>
  <c r="R53" i="55"/>
  <c r="AP19" i="63"/>
  <c r="AF19" i="63"/>
  <c r="W45" i="55"/>
  <c r="W41" i="55"/>
  <c r="AL19" i="63"/>
  <c r="V45" i="55"/>
  <c r="V48" i="55"/>
  <c r="V41" i="55"/>
  <c r="AK19" i="63"/>
  <c r="F13" i="58"/>
  <c r="U45" i="55"/>
  <c r="F9" i="58"/>
  <c r="U41" i="55"/>
  <c r="AJ19" i="63"/>
  <c r="T45" i="55"/>
  <c r="T41" i="55"/>
  <c r="AI19" i="63"/>
  <c r="S45" i="55"/>
  <c r="S41" i="55"/>
  <c r="AH19" i="63"/>
  <c r="R45" i="55"/>
  <c r="R41" i="55"/>
  <c r="AG19" i="63"/>
  <c r="W19" i="63"/>
  <c r="W23" i="55"/>
  <c r="W35" i="55"/>
  <c r="W25" i="55"/>
  <c r="AC19" i="63"/>
  <c r="V23" i="55"/>
  <c r="V25" i="55"/>
  <c r="AB19" i="63"/>
  <c r="F7" i="57"/>
  <c r="U23" i="55"/>
  <c r="F19" i="57"/>
  <c r="U35" i="55"/>
  <c r="F9" i="57"/>
  <c r="U25" i="55"/>
  <c r="AA19" i="63"/>
  <c r="T23" i="55"/>
  <c r="T25" i="55"/>
  <c r="Z19" i="63"/>
  <c r="S23" i="55"/>
  <c r="S25" i="55"/>
  <c r="Y19" i="63"/>
  <c r="R23" i="55"/>
  <c r="R25" i="55"/>
  <c r="X19" i="63"/>
  <c r="N19" i="63"/>
  <c r="T19" i="63"/>
  <c r="V19" i="55"/>
  <c r="S19" i="63"/>
  <c r="R19" i="63"/>
  <c r="Q19" i="63"/>
  <c r="P19" i="63"/>
  <c r="O19" i="63"/>
  <c r="D19" i="63"/>
  <c r="AY8" i="63"/>
  <c r="C19" i="63"/>
  <c r="S68" i="55"/>
  <c r="AZ15" i="63"/>
  <c r="T68" i="55"/>
  <c r="BA15" i="63"/>
  <c r="AZ12" i="63"/>
  <c r="BA12" i="63"/>
  <c r="D12" i="63"/>
  <c r="R68" i="55"/>
  <c r="AY15" i="63"/>
  <c r="AY12" i="63"/>
  <c r="C12" i="63"/>
  <c r="AO9" i="63"/>
  <c r="AU9" i="63"/>
  <c r="AT9" i="63"/>
  <c r="AS9" i="63"/>
  <c r="AR9" i="63"/>
  <c r="AQ9" i="63"/>
  <c r="AP9" i="63"/>
  <c r="AF9" i="63"/>
  <c r="W50" i="55"/>
  <c r="W51" i="55"/>
  <c r="AL9" i="63"/>
  <c r="V50" i="55"/>
  <c r="V42" i="55"/>
  <c r="V51" i="55"/>
  <c r="AK9" i="63"/>
  <c r="F18" i="58"/>
  <c r="U50" i="55"/>
  <c r="F19" i="58"/>
  <c r="U51" i="55"/>
  <c r="AJ9" i="63"/>
  <c r="T50" i="55"/>
  <c r="T51" i="55"/>
  <c r="AI9" i="63"/>
  <c r="S50" i="55"/>
  <c r="AH9" i="63"/>
  <c r="R50" i="55"/>
  <c r="R51" i="55"/>
  <c r="AG9" i="63"/>
  <c r="W9" i="63"/>
  <c r="AC9" i="63"/>
  <c r="V29" i="55"/>
  <c r="V35" i="55"/>
  <c r="AB9" i="63"/>
  <c r="AA9" i="63"/>
  <c r="T29" i="55"/>
  <c r="T35" i="55"/>
  <c r="Z9" i="63"/>
  <c r="S29" i="55"/>
  <c r="S35" i="55"/>
  <c r="Y9" i="63"/>
  <c r="R29" i="55"/>
  <c r="R35" i="55"/>
  <c r="X9" i="63"/>
  <c r="T9" i="63"/>
  <c r="V18" i="55"/>
  <c r="S9" i="63"/>
  <c r="R9" i="63"/>
  <c r="T18" i="55"/>
  <c r="T19" i="55"/>
  <c r="Q9" i="63"/>
  <c r="S18" i="55"/>
  <c r="P9" i="63"/>
  <c r="D9" i="63"/>
  <c r="C9" i="63"/>
  <c r="D8" i="63"/>
  <c r="C8" i="63"/>
  <c r="AZ17" i="63"/>
  <c r="BA17" i="63"/>
  <c r="D17" i="63"/>
  <c r="AZ16" i="63"/>
  <c r="BA16" i="63"/>
  <c r="D16" i="63"/>
  <c r="N16" i="63"/>
  <c r="S13" i="55"/>
  <c r="S12" i="55"/>
  <c r="P16" i="63"/>
  <c r="T13" i="55"/>
  <c r="T12" i="55"/>
  <c r="Q16" i="63"/>
  <c r="D15" i="63"/>
  <c r="N20" i="63"/>
  <c r="P20" i="63"/>
  <c r="Q20" i="63"/>
  <c r="D11" i="63"/>
  <c r="AF22" i="63"/>
  <c r="W38" i="55"/>
  <c r="W37" i="55"/>
  <c r="W39" i="55"/>
  <c r="AL22" i="63"/>
  <c r="V38" i="55"/>
  <c r="AK22" i="63"/>
  <c r="F6" i="58"/>
  <c r="U38" i="55"/>
  <c r="F5" i="58"/>
  <c r="U37" i="55"/>
  <c r="F7" i="58"/>
  <c r="U39" i="55"/>
  <c r="AJ22" i="63"/>
  <c r="T38" i="55"/>
  <c r="AI22" i="63"/>
  <c r="S38" i="55"/>
  <c r="AH22" i="63"/>
  <c r="R38" i="55"/>
  <c r="AG22" i="63"/>
  <c r="W22" i="63"/>
  <c r="W26" i="55"/>
  <c r="W27" i="55"/>
  <c r="W22" i="55"/>
  <c r="AC22" i="63"/>
  <c r="V26" i="55"/>
  <c r="V27" i="55"/>
  <c r="V22" i="55"/>
  <c r="AB22" i="63"/>
  <c r="F10" i="57"/>
  <c r="U26" i="55"/>
  <c r="F11" i="57"/>
  <c r="U27" i="55"/>
  <c r="F6" i="57"/>
  <c r="U22" i="55"/>
  <c r="AA22" i="63"/>
  <c r="T26" i="55"/>
  <c r="T22" i="55"/>
  <c r="Z22" i="63"/>
  <c r="S26" i="55"/>
  <c r="S22" i="55"/>
  <c r="Y22" i="63"/>
  <c r="R26" i="55"/>
  <c r="R22" i="55"/>
  <c r="X22" i="63"/>
  <c r="N22" i="63"/>
  <c r="T22" i="63"/>
  <c r="S22" i="63"/>
  <c r="R22" i="63"/>
  <c r="Q22" i="63"/>
  <c r="P22" i="63"/>
  <c r="O22" i="63"/>
  <c r="AO18" i="63"/>
  <c r="W62" i="55"/>
  <c r="AU18" i="63"/>
  <c r="V62" i="55"/>
  <c r="AT18" i="63"/>
  <c r="F14" i="59"/>
  <c r="U62" i="55"/>
  <c r="AS18" i="63"/>
  <c r="T62" i="55"/>
  <c r="AR18" i="63"/>
  <c r="S62" i="55"/>
  <c r="AQ18" i="63"/>
  <c r="R62" i="55"/>
  <c r="AP18" i="63"/>
  <c r="AF18" i="63"/>
  <c r="W48" i="55"/>
  <c r="AL18" i="63"/>
  <c r="V49" i="55"/>
  <c r="AK18" i="63"/>
  <c r="F16" i="58"/>
  <c r="U48" i="55"/>
  <c r="AJ18" i="63"/>
  <c r="T48" i="55"/>
  <c r="T42" i="55"/>
  <c r="AI18" i="63"/>
  <c r="S48" i="55"/>
  <c r="S42" i="55"/>
  <c r="AH18" i="63"/>
  <c r="R48" i="55"/>
  <c r="R42" i="55"/>
  <c r="AG18" i="63"/>
  <c r="W18" i="63"/>
  <c r="AC18" i="63"/>
  <c r="V33" i="55"/>
  <c r="AB18" i="63"/>
  <c r="AA18" i="63"/>
  <c r="Z18" i="63"/>
  <c r="Y18" i="63"/>
  <c r="X18" i="63"/>
  <c r="N18" i="63"/>
  <c r="T18" i="63"/>
  <c r="V11" i="55"/>
  <c r="V17" i="55"/>
  <c r="V16" i="55"/>
  <c r="S18" i="63"/>
  <c r="R18" i="63"/>
  <c r="T11" i="55"/>
  <c r="Q18" i="63"/>
  <c r="S11" i="55"/>
  <c r="P18" i="63"/>
  <c r="R11" i="55"/>
  <c r="O18" i="63"/>
  <c r="D10" i="63"/>
  <c r="C23" i="63"/>
  <c r="AY10" i="63"/>
  <c r="C21" i="63"/>
  <c r="AY11" i="63"/>
  <c r="C20" i="63"/>
  <c r="N12" i="63"/>
  <c r="R16" i="55"/>
  <c r="O12" i="63"/>
  <c r="N14" i="63"/>
  <c r="R14" i="55"/>
  <c r="O14" i="63"/>
  <c r="AY17" i="63"/>
  <c r="C17" i="63"/>
  <c r="N15" i="63"/>
  <c r="R13" i="55"/>
  <c r="O15" i="63"/>
  <c r="AY16" i="63"/>
  <c r="C16" i="63"/>
  <c r="R12" i="55"/>
  <c r="O16" i="63"/>
  <c r="C15" i="63"/>
  <c r="N17" i="63"/>
  <c r="O17" i="63"/>
  <c r="O20" i="63"/>
  <c r="C11" i="63"/>
  <c r="N21" i="63"/>
  <c r="O21" i="63"/>
  <c r="C10" i="63"/>
  <c r="N23" i="63"/>
  <c r="O23" i="63"/>
  <c r="AO10" i="63"/>
  <c r="AP10" i="63"/>
  <c r="AQ10" i="63"/>
  <c r="AR10" i="63"/>
  <c r="F9" i="59"/>
  <c r="U57" i="55"/>
  <c r="AS10" i="63"/>
  <c r="AT10" i="63"/>
  <c r="W57" i="55"/>
  <c r="AU10" i="63"/>
  <c r="AO11" i="63"/>
  <c r="R61" i="55"/>
  <c r="AP11" i="63"/>
  <c r="S61" i="55"/>
  <c r="AQ11" i="63"/>
  <c r="T61" i="55"/>
  <c r="AR11" i="63"/>
  <c r="F13" i="59"/>
  <c r="U61" i="55"/>
  <c r="AS11" i="63"/>
  <c r="V61" i="55"/>
  <c r="AT11" i="63"/>
  <c r="W61" i="55"/>
  <c r="AU11" i="63"/>
  <c r="AO12" i="63"/>
  <c r="AP12" i="63"/>
  <c r="AQ12" i="63"/>
  <c r="AR12" i="63"/>
  <c r="AS12" i="63"/>
  <c r="AT12" i="63"/>
  <c r="AU12" i="63"/>
  <c r="AO14" i="63"/>
  <c r="R58" i="55"/>
  <c r="AP14" i="63"/>
  <c r="S58" i="55"/>
  <c r="AQ14" i="63"/>
  <c r="T58" i="55"/>
  <c r="AR14" i="63"/>
  <c r="F10" i="59"/>
  <c r="U58" i="55"/>
  <c r="AS14" i="63"/>
  <c r="AT14" i="63"/>
  <c r="W58" i="55"/>
  <c r="AU14" i="63"/>
  <c r="AO15" i="63"/>
  <c r="R57" i="55"/>
  <c r="AP15" i="63"/>
  <c r="S57" i="55"/>
  <c r="AQ15" i="63"/>
  <c r="T57" i="55"/>
  <c r="AR15" i="63"/>
  <c r="AS15" i="63"/>
  <c r="AT15" i="63"/>
  <c r="AU15" i="63"/>
  <c r="AO16" i="63"/>
  <c r="AP16" i="63"/>
  <c r="AQ16" i="63"/>
  <c r="AR16" i="63"/>
  <c r="AS16" i="63"/>
  <c r="AT16" i="63"/>
  <c r="AU16" i="63"/>
  <c r="AO17" i="63"/>
  <c r="AP17" i="63"/>
  <c r="AQ17" i="63"/>
  <c r="AR17" i="63"/>
  <c r="AS17" i="63"/>
  <c r="AT17" i="63"/>
  <c r="AU17" i="63"/>
  <c r="AU8" i="63"/>
  <c r="AT8" i="63"/>
  <c r="AS8" i="63"/>
  <c r="AR8" i="63"/>
  <c r="AP8" i="63"/>
  <c r="AW7" i="63"/>
  <c r="AN7" i="63"/>
  <c r="AE7" i="63"/>
  <c r="V7" i="63"/>
  <c r="M7" i="63"/>
  <c r="AF10" i="63"/>
  <c r="AG10" i="63"/>
  <c r="AH10" i="63"/>
  <c r="AI10" i="63"/>
  <c r="F14" i="58"/>
  <c r="U46" i="55"/>
  <c r="AJ10" i="63"/>
  <c r="AK10" i="63"/>
  <c r="W46" i="55"/>
  <c r="AL10" i="63"/>
  <c r="AF11" i="63"/>
  <c r="R46" i="55"/>
  <c r="R49" i="55"/>
  <c r="AG11" i="63"/>
  <c r="S46" i="55"/>
  <c r="S49" i="55"/>
  <c r="AH11" i="63"/>
  <c r="T46" i="55"/>
  <c r="T49" i="55"/>
  <c r="AI11" i="63"/>
  <c r="F12" i="58"/>
  <c r="U44" i="55"/>
  <c r="F17" i="58"/>
  <c r="U49" i="55"/>
  <c r="AJ11" i="63"/>
  <c r="AK11" i="63"/>
  <c r="W44" i="55"/>
  <c r="W49" i="55"/>
  <c r="AL11" i="63"/>
  <c r="AF12" i="63"/>
  <c r="R44" i="55"/>
  <c r="AG12" i="63"/>
  <c r="S44" i="55"/>
  <c r="AH12" i="63"/>
  <c r="T44" i="55"/>
  <c r="AI12" i="63"/>
  <c r="AJ12" i="63"/>
  <c r="AK12" i="63"/>
  <c r="AL12" i="63"/>
  <c r="AF14" i="63"/>
  <c r="AG14" i="63"/>
  <c r="AH14" i="63"/>
  <c r="AI14" i="63"/>
  <c r="AJ14" i="63"/>
  <c r="V43" i="55"/>
  <c r="AK14" i="63"/>
  <c r="AL14" i="63"/>
  <c r="AF15" i="63"/>
  <c r="R39" i="55"/>
  <c r="AG15" i="63"/>
  <c r="S39" i="55"/>
  <c r="AH15" i="63"/>
  <c r="T39" i="55"/>
  <c r="AI15" i="63"/>
  <c r="AJ15" i="63"/>
  <c r="V39" i="55"/>
  <c r="AK15" i="63"/>
  <c r="AL15" i="63"/>
  <c r="AF16" i="63"/>
  <c r="R52" i="55"/>
  <c r="AG16" i="63"/>
  <c r="AH16" i="63"/>
  <c r="T52" i="55"/>
  <c r="AI16" i="63"/>
  <c r="AJ16" i="63"/>
  <c r="V52" i="55"/>
  <c r="AK16" i="63"/>
  <c r="AL16" i="63"/>
  <c r="AF17" i="63"/>
  <c r="R43" i="55"/>
  <c r="AG17" i="63"/>
  <c r="S43" i="55"/>
  <c r="AH17" i="63"/>
  <c r="T43" i="55"/>
  <c r="AI17" i="63"/>
  <c r="AJ17" i="63"/>
  <c r="AK17" i="63"/>
  <c r="AL17" i="63"/>
  <c r="AF20" i="63"/>
  <c r="AG20" i="63"/>
  <c r="AH20" i="63"/>
  <c r="AI20" i="63"/>
  <c r="AJ20" i="63"/>
  <c r="AK20" i="63"/>
  <c r="AL20" i="63"/>
  <c r="AF21" i="63"/>
  <c r="AG21" i="63"/>
  <c r="AH21" i="63"/>
  <c r="AI21" i="63"/>
  <c r="AJ21" i="63"/>
  <c r="AK21" i="63"/>
  <c r="AL21" i="63"/>
  <c r="AF23" i="63"/>
  <c r="R37" i="55"/>
  <c r="AG23" i="63"/>
  <c r="S37" i="55"/>
  <c r="AH23" i="63"/>
  <c r="T37" i="55"/>
  <c r="AI23" i="63"/>
  <c r="AJ23" i="63"/>
  <c r="V37" i="55"/>
  <c r="AK23" i="63"/>
  <c r="AL23" i="63"/>
  <c r="AL8" i="63"/>
  <c r="AK8" i="63"/>
  <c r="AJ8" i="63"/>
  <c r="AI8" i="63"/>
  <c r="AG8" i="63"/>
  <c r="W10" i="63"/>
  <c r="R28" i="55"/>
  <c r="R34" i="55"/>
  <c r="X10" i="63"/>
  <c r="S28" i="55"/>
  <c r="S34" i="55"/>
  <c r="Y10" i="63"/>
  <c r="T28" i="55"/>
  <c r="T34" i="55"/>
  <c r="Z10" i="63"/>
  <c r="AA10" i="63"/>
  <c r="V28" i="55"/>
  <c r="V34" i="55"/>
  <c r="AB10" i="63"/>
  <c r="AC10" i="63"/>
  <c r="W11" i="63"/>
  <c r="R24" i="55"/>
  <c r="R33" i="55"/>
  <c r="X11" i="63"/>
  <c r="S24" i="55"/>
  <c r="S33" i="55"/>
  <c r="Y11" i="63"/>
  <c r="T24" i="55"/>
  <c r="T33" i="55"/>
  <c r="Z11" i="63"/>
  <c r="F17" i="57"/>
  <c r="U33" i="55"/>
  <c r="AA11" i="63"/>
  <c r="V24" i="55"/>
  <c r="V30" i="55"/>
  <c r="AB11" i="63"/>
  <c r="W33" i="55"/>
  <c r="AC11" i="63"/>
  <c r="W12" i="63"/>
  <c r="X12" i="63"/>
  <c r="Y12" i="63"/>
  <c r="Z12" i="63"/>
  <c r="AA12" i="63"/>
  <c r="AB12" i="63"/>
  <c r="AC12" i="63"/>
  <c r="W14" i="63"/>
  <c r="R36" i="55"/>
  <c r="R30" i="55"/>
  <c r="X14" i="63"/>
  <c r="Y14" i="63"/>
  <c r="T36" i="55"/>
  <c r="T30" i="55"/>
  <c r="Z14" i="63"/>
  <c r="F20" i="57"/>
  <c r="U36" i="55"/>
  <c r="AA14" i="63"/>
  <c r="V36" i="55"/>
  <c r="AB14" i="63"/>
  <c r="W36" i="55"/>
  <c r="AC14" i="63"/>
  <c r="W15" i="63"/>
  <c r="X15" i="63"/>
  <c r="Y15" i="63"/>
  <c r="Z15" i="63"/>
  <c r="AA15" i="63"/>
  <c r="AB15" i="63"/>
  <c r="AC15" i="63"/>
  <c r="W16" i="63"/>
  <c r="X16" i="63"/>
  <c r="Y16" i="63"/>
  <c r="Z16" i="63"/>
  <c r="AA16" i="63"/>
  <c r="AB16" i="63"/>
  <c r="AC16" i="63"/>
  <c r="W17" i="63"/>
  <c r="R27" i="55"/>
  <c r="X17" i="63"/>
  <c r="S27" i="55"/>
  <c r="Y17" i="63"/>
  <c r="T27" i="55"/>
  <c r="Z17" i="63"/>
  <c r="AA17" i="63"/>
  <c r="AB17" i="63"/>
  <c r="AC17" i="63"/>
  <c r="W20" i="63"/>
  <c r="X20" i="63"/>
  <c r="Y20" i="63"/>
  <c r="Z20" i="63"/>
  <c r="AA20" i="63"/>
  <c r="AB20" i="63"/>
  <c r="AC20" i="63"/>
  <c r="W21" i="63"/>
  <c r="X21" i="63"/>
  <c r="Y21" i="63"/>
  <c r="Z21" i="63"/>
  <c r="AA21" i="63"/>
  <c r="AB21" i="63"/>
  <c r="AC21" i="63"/>
  <c r="W23" i="63"/>
  <c r="R21" i="55"/>
  <c r="X23" i="63"/>
  <c r="S21" i="55"/>
  <c r="Y23" i="63"/>
  <c r="T21" i="55"/>
  <c r="Z23" i="63"/>
  <c r="AA23" i="63"/>
  <c r="AB23" i="63"/>
  <c r="AC23" i="63"/>
  <c r="AC8" i="63"/>
  <c r="AB8" i="63"/>
  <c r="AA8" i="63"/>
  <c r="Z8" i="63"/>
  <c r="X8" i="63"/>
  <c r="N10" i="63"/>
  <c r="R17" i="55"/>
  <c r="O10" i="63"/>
  <c r="S17" i="55"/>
  <c r="P10" i="63"/>
  <c r="T17" i="55"/>
  <c r="Q10" i="63"/>
  <c r="R10" i="63"/>
  <c r="V13" i="55"/>
  <c r="S10" i="63"/>
  <c r="T10" i="63"/>
  <c r="N11" i="63"/>
  <c r="O11" i="63"/>
  <c r="P11" i="63"/>
  <c r="Q11" i="63"/>
  <c r="R11" i="63"/>
  <c r="V12" i="55"/>
  <c r="S11" i="63"/>
  <c r="T11" i="63"/>
  <c r="S16" i="55"/>
  <c r="P12" i="63"/>
  <c r="T16" i="55"/>
  <c r="Q12" i="63"/>
  <c r="R12" i="63"/>
  <c r="S12" i="63"/>
  <c r="T12" i="63"/>
  <c r="S14" i="55"/>
  <c r="P14" i="63"/>
  <c r="T14" i="55"/>
  <c r="Q14" i="63"/>
  <c r="R14" i="63"/>
  <c r="V14" i="55"/>
  <c r="S14" i="63"/>
  <c r="T14" i="63"/>
  <c r="P15" i="63"/>
  <c r="Q15" i="63"/>
  <c r="R15" i="63"/>
  <c r="S15" i="63"/>
  <c r="T15" i="63"/>
  <c r="R16" i="63"/>
  <c r="S16" i="63"/>
  <c r="T16" i="63"/>
  <c r="P17" i="63"/>
  <c r="Q17" i="63"/>
  <c r="R17" i="63"/>
  <c r="S17" i="63"/>
  <c r="T17" i="63"/>
  <c r="R20" i="63"/>
  <c r="S20" i="63"/>
  <c r="T20" i="63"/>
  <c r="P21" i="63"/>
  <c r="Q21" i="63"/>
  <c r="R21" i="63"/>
  <c r="S21" i="63"/>
  <c r="T21" i="63"/>
  <c r="P23" i="63"/>
  <c r="Q23" i="63"/>
  <c r="R23" i="63"/>
  <c r="S23" i="63"/>
  <c r="T23" i="63"/>
  <c r="T8" i="63"/>
  <c r="S8" i="63"/>
  <c r="R8" i="63"/>
  <c r="Q8" i="63"/>
  <c r="O8" i="63"/>
  <c r="E23" i="61"/>
  <c r="E22" i="61"/>
  <c r="E21" i="61"/>
  <c r="E27" i="61"/>
  <c r="E26" i="61"/>
  <c r="E25" i="61"/>
  <c r="E14" i="61"/>
  <c r="E13" i="61"/>
  <c r="E12" i="61"/>
  <c r="E11" i="61"/>
  <c r="E9" i="61"/>
  <c r="E8" i="61"/>
  <c r="E7" i="61"/>
  <c r="E6" i="61"/>
  <c r="L16" i="60"/>
  <c r="L15" i="60"/>
  <c r="L14" i="60"/>
  <c r="L13" i="60"/>
  <c r="L12" i="60"/>
  <c r="L11" i="60"/>
  <c r="L10" i="60"/>
  <c r="L9" i="60"/>
  <c r="L8" i="60"/>
  <c r="L7" i="60"/>
  <c r="L6" i="60"/>
  <c r="L5" i="60"/>
  <c r="L16" i="59"/>
  <c r="L15" i="59"/>
  <c r="L14" i="59"/>
  <c r="L13" i="59"/>
  <c r="L12" i="59"/>
  <c r="L11" i="59"/>
  <c r="L10" i="59"/>
  <c r="L9" i="59"/>
  <c r="L8" i="59"/>
  <c r="L7" i="59"/>
  <c r="L6" i="59"/>
  <c r="L5" i="59"/>
  <c r="L20" i="58"/>
  <c r="L19" i="58"/>
  <c r="L18" i="58"/>
  <c r="L17" i="58"/>
  <c r="L16" i="58"/>
  <c r="L15" i="58"/>
  <c r="L14" i="58"/>
  <c r="L13" i="58"/>
  <c r="L12" i="58"/>
  <c r="L11" i="58"/>
  <c r="L10" i="58"/>
  <c r="L9" i="58"/>
  <c r="L8" i="58"/>
  <c r="L7" i="58"/>
  <c r="L6" i="58"/>
  <c r="L5" i="58"/>
  <c r="L20" i="57"/>
  <c r="L19" i="57"/>
  <c r="L18" i="57"/>
  <c r="L17" i="57"/>
  <c r="L16" i="57"/>
  <c r="L15" i="57"/>
  <c r="L14" i="57"/>
  <c r="L13" i="57"/>
  <c r="L12" i="57"/>
  <c r="L11" i="57"/>
  <c r="L10" i="57"/>
  <c r="L9" i="57"/>
  <c r="L8" i="57"/>
  <c r="L7" i="57"/>
  <c r="L6" i="57"/>
  <c r="L5" i="57"/>
  <c r="L6" i="56"/>
  <c r="L7" i="56"/>
  <c r="L8" i="56"/>
  <c r="L9" i="56"/>
  <c r="L10" i="56"/>
  <c r="L11" i="56"/>
  <c r="L12" i="56"/>
  <c r="L13" i="56"/>
  <c r="L14" i="56"/>
  <c r="L15" i="56"/>
  <c r="L16" i="56"/>
  <c r="L17" i="56"/>
  <c r="L18" i="56"/>
  <c r="L19" i="56"/>
  <c r="L20" i="56"/>
  <c r="L5" i="56"/>
  <c r="B227" i="55"/>
  <c r="B184" i="55"/>
  <c r="B128" i="55"/>
  <c r="B68" i="55"/>
  <c r="B5" i="55"/>
  <c r="P11" i="65"/>
  <c r="M11" i="65"/>
  <c r="O14" i="65"/>
  <c r="M14" i="65"/>
  <c r="M13" i="65"/>
  <c r="O11" i="65"/>
  <c r="P12" i="65"/>
  <c r="N13" i="65"/>
  <c r="P13" i="65"/>
  <c r="N14" i="65"/>
  <c r="O13" i="65"/>
  <c r="N11" i="65"/>
  <c r="O12" i="65"/>
  <c r="M12" i="65"/>
  <c r="P14" i="65"/>
  <c r="N12" i="65"/>
</calcChain>
</file>

<file path=xl/sharedStrings.xml><?xml version="1.0" encoding="utf-8"?>
<sst xmlns="http://schemas.openxmlformats.org/spreadsheetml/2006/main" count="1023" uniqueCount="690">
  <si>
    <t>Passo 1</t>
  </si>
  <si>
    <t>Passo 2</t>
  </si>
  <si>
    <t>Passo 3</t>
  </si>
  <si>
    <t>Passo 4</t>
  </si>
  <si>
    <t>Passo 5</t>
  </si>
  <si>
    <t>Planilha de Plano de Negócios</t>
  </si>
  <si>
    <t>Planilha de Estudo de Viabilidade Econômica</t>
  </si>
  <si>
    <t>Planilha de Análise SWOT</t>
  </si>
  <si>
    <t>Planilha de Planejamento Estratégico</t>
  </si>
  <si>
    <t>IMPORTANTE: SIGA O PASSO A PASSO DE PREENCHIMENTO</t>
  </si>
  <si>
    <t>1. Como desbloquear as abas da planilha?</t>
  </si>
  <si>
    <t>2. Como inserir a logo da minha empresa?</t>
  </si>
  <si>
    <r>
      <t xml:space="preserve">Vá na guia superior </t>
    </r>
    <r>
      <rPr>
        <b/>
        <sz val="12"/>
        <rFont val="Calibri"/>
        <family val="2"/>
        <scheme val="minor"/>
      </rPr>
      <t>REVISÃO</t>
    </r>
    <r>
      <rPr>
        <sz val="12"/>
        <color theme="1" tint="0.249977111117893"/>
        <rFont val="Calibri"/>
        <family val="2"/>
        <scheme val="minor"/>
      </rPr>
      <t xml:space="preserve"> e, dentro do grupo de alterações escolha a opção </t>
    </r>
    <r>
      <rPr>
        <b/>
        <sz val="12"/>
        <rFont val="Calibri"/>
        <family val="2"/>
        <scheme val="minor"/>
      </rPr>
      <t>DESPROTEGER</t>
    </r>
    <r>
      <rPr>
        <sz val="12"/>
        <color theme="1" tint="0.249977111117893"/>
        <rFont val="Calibri"/>
        <family val="2"/>
        <scheme val="minor"/>
      </rPr>
      <t xml:space="preserve"> </t>
    </r>
    <r>
      <rPr>
        <b/>
        <sz val="12"/>
        <rFont val="Calibri"/>
        <family val="2"/>
        <scheme val="minor"/>
      </rPr>
      <t>PLANILHA.</t>
    </r>
    <r>
      <rPr>
        <sz val="12"/>
        <color theme="1" tint="0.249977111117893"/>
        <rFont val="Calibri"/>
        <family val="2"/>
        <scheme val="minor"/>
      </rPr>
      <t xml:space="preserve"> As planilhas não possuem senhas, o bloqueio erve apenas para melhorar seu uso. Veja mais aqui - ajuda.luz.vc/article/100-como-desproteger-uma-planilha-da-luz</t>
    </r>
  </si>
  <si>
    <r>
      <t xml:space="preserve">Com a aba desbloqueada, vá na guia </t>
    </r>
    <r>
      <rPr>
        <b/>
        <sz val="12"/>
        <rFont val="Calibri"/>
        <family val="2"/>
        <scheme val="minor"/>
      </rPr>
      <t>INSERIR</t>
    </r>
    <r>
      <rPr>
        <sz val="12"/>
        <color theme="1" tint="0.249977111117893"/>
        <rFont val="Calibri"/>
        <family val="2"/>
        <scheme val="minor"/>
      </rPr>
      <t xml:space="preserve"> e, dentro do grupo </t>
    </r>
    <r>
      <rPr>
        <b/>
        <sz val="12"/>
        <rFont val="Calibri"/>
        <family val="2"/>
        <scheme val="minor"/>
      </rPr>
      <t>ILUSTRAÇÕES</t>
    </r>
    <r>
      <rPr>
        <sz val="12"/>
        <color theme="1" tint="0.249977111117893"/>
        <rFont val="Calibri"/>
        <family val="2"/>
        <scheme val="minor"/>
      </rPr>
      <t xml:space="preserve"> escolha a opção </t>
    </r>
    <r>
      <rPr>
        <b/>
        <sz val="12"/>
        <rFont val="Calibri"/>
        <family val="2"/>
        <scheme val="minor"/>
      </rPr>
      <t>IMAGENS.</t>
    </r>
    <r>
      <rPr>
        <sz val="12"/>
        <color theme="1" tint="0.249977111117893"/>
        <rFont val="Calibri"/>
        <family val="2"/>
        <scheme val="minor"/>
      </rPr>
      <t xml:space="preserve"> Basta selecionar o arquivo com a sua logo, posicionar e redimensionar como quiser. Veja mais nesse link - ajuda.luz.vc/article/91-como-retirar-ou-mudar-a-logo-de-sua-planilha</t>
    </r>
  </si>
  <si>
    <t>3. Como adicionar mais linhas nos lançamentos?</t>
  </si>
  <si>
    <r>
      <t xml:space="preserve">Recomendamos que você </t>
    </r>
    <r>
      <rPr>
        <b/>
        <sz val="12"/>
        <rFont val="Calibri"/>
        <family val="2"/>
        <scheme val="minor"/>
      </rPr>
      <t>utilize apenas a ESTRUTURA ATUAL</t>
    </r>
    <r>
      <rPr>
        <sz val="12"/>
        <color theme="1" tint="0.249977111117893"/>
        <rFont val="Calibri"/>
        <family val="2"/>
        <scheme val="minor"/>
      </rPr>
      <t>, já que diversas fórmulas estão vinculadas aos intervalos já criadosmos. Se precisar fazer alterações, recomendo que veja detalhes nesse link - http://ajuda.luz.vc/article/101-como-adicionar-mais-linhas-nos-lancamentos-da-planilha-de-fluxo-de-caixa</t>
    </r>
  </si>
  <si>
    <t>4. Como redimensiono uma coluna ou linha da planilha?</t>
  </si>
  <si>
    <t>Com a planilha desbloqueada(ver pergunta 1), clique sobre o número da linha com o botão diretiro e escolha a opção altura da linha no caso das linhas ou na letra da coluna com o botão direito e escolha a opção largura da coluna no caso de colunas.</t>
  </si>
  <si>
    <t>6. Como mudo a moeda da planilha?</t>
  </si>
  <si>
    <r>
      <t xml:space="preserve">Selecione os campos que deseja mudar a moeda. Clique com o botão direito escolha a opção </t>
    </r>
    <r>
      <rPr>
        <b/>
        <sz val="12"/>
        <rFont val="Calibri"/>
        <family val="2"/>
        <scheme val="minor"/>
      </rPr>
      <t>FORMATAR CÉLULAS</t>
    </r>
    <r>
      <rPr>
        <sz val="12"/>
        <color theme="1" tint="0.249977111117893"/>
        <rFont val="Calibri"/>
        <family val="2"/>
        <scheme val="minor"/>
      </rPr>
      <t xml:space="preserve">. Altere o símbolo para o formato que desejar na guia </t>
    </r>
    <r>
      <rPr>
        <b/>
        <sz val="12"/>
        <rFont val="Calibri"/>
        <family val="2"/>
        <scheme val="minor"/>
      </rPr>
      <t>NÚMERO.</t>
    </r>
    <r>
      <rPr>
        <sz val="12"/>
        <rFont val="Calibri"/>
        <family val="2"/>
        <scheme val="minor"/>
      </rPr>
      <t xml:space="preserve"> </t>
    </r>
    <r>
      <rPr>
        <sz val="12"/>
        <color theme="1" tint="0.34998626667073579"/>
        <rFont val="Calibri"/>
        <family val="2"/>
        <scheme val="minor"/>
      </rPr>
      <t>Veja mais nesse link - http://blog.luz.vc/excel/como-transformar-valores-excel-de-real-para-dolar-euro-ou-kwanza/</t>
    </r>
  </si>
  <si>
    <t>PLANILHAS LUZ</t>
  </si>
  <si>
    <t>Pacote com 9 Planilhas Financeiras</t>
  </si>
  <si>
    <t>A LUZ é uma empresa especializada no desenvolvimento de produtos digitais para empresas. Desde 2005 ajudamos empresários e gestores a vencer seus desafios em suas respectivas áreas de trabalho. Conheça um pouco mais da LUZ e descubra como podemos ajudar!</t>
  </si>
  <si>
    <t>5. Como faço para usar as listas de seleção dos dashboards no Mac?</t>
  </si>
  <si>
    <t xml:space="preserve">Para usar a qualquer lista em uma caixa de combinação (caixa para seleção dos meses ou do plano de contas) no Excel para Mac, basta clicar e pressionar na caixa, escolher o item desejado e soltar o botão. Se você tentar dar apenas um clique, a lista não funcionará. </t>
  </si>
  <si>
    <t>Passo 6</t>
  </si>
  <si>
    <t>RELATÓRIOS</t>
  </si>
  <si>
    <t>PERGUNTAS E RESPOSTAS</t>
  </si>
  <si>
    <t>AVALIAÇÃO DA SITUAÇÃO</t>
  </si>
  <si>
    <t>AVALIAÇÃO DE EXPECTATIVAS</t>
  </si>
  <si>
    <t>DASHBOARD</t>
  </si>
  <si>
    <t>RELATÓRIO DE IMPRESSÃO</t>
  </si>
  <si>
    <t>Área</t>
  </si>
  <si>
    <t>Sub área</t>
  </si>
  <si>
    <t>Feedback personalizado</t>
  </si>
  <si>
    <t>Estratégia</t>
  </si>
  <si>
    <t>Estratégia de curto prazo</t>
  </si>
  <si>
    <t>Estratégia de médio prazo</t>
  </si>
  <si>
    <t>Estratégia de longo prazo</t>
  </si>
  <si>
    <t>Análise de ambiente</t>
  </si>
  <si>
    <t>A empresa possui diretrizes estratégicas claras e compreendidas por toda a empresa?</t>
  </si>
  <si>
    <t>Como a empresa realiza seu planejamento estratégico?</t>
  </si>
  <si>
    <t>A empresa utiliza métodos de análise de informações para formular suas estratégias?</t>
  </si>
  <si>
    <t>A empresa acompanha os resultados e possui metas estratégicas de curto prazo?</t>
  </si>
  <si>
    <t>A empresa visa novos segmentos de clientes?</t>
  </si>
  <si>
    <t>A empresa busca a atualização de seus produtos e possui uma cultura de inovação?</t>
  </si>
  <si>
    <t>A empresa investe no branding, ou seja, para que sua marca seja lembrada pelos clientes?</t>
  </si>
  <si>
    <t>A empresa tem a capacidade de reter clientes antigos e fidelizar os novos clientes?</t>
  </si>
  <si>
    <t>Como a empresa emprega os conceitos de responsabilidade social-empresarial?</t>
  </si>
  <si>
    <t>A empresa faz investimentos financeiros a longo prazo?</t>
  </si>
  <si>
    <t>A empresa Investe na retenção de talentos?</t>
  </si>
  <si>
    <t>A empresa visa explorar outros mercados?</t>
  </si>
  <si>
    <t>A empresa conhece seus concorrentes e substitutos?</t>
  </si>
  <si>
    <t>A empresa é eficiente em sua gestão de fornecedores?</t>
  </si>
  <si>
    <t>A empresa tem uma boa relação com clientes?</t>
  </si>
  <si>
    <t>Existem barreiras de entrada em seu segmento de negócio?</t>
  </si>
  <si>
    <t>Perguntas</t>
  </si>
  <si>
    <t>Respostas</t>
  </si>
  <si>
    <t>A empresa não compreende claramente o seu negócio.</t>
  </si>
  <si>
    <t>A empresa sabe  sua missão, mas não possui definição sobre seu público alvo.</t>
  </si>
  <si>
    <t>A empresa sabe sua missão, definiu o público alvo, mas não possui oferta de valor diferenciada.</t>
  </si>
  <si>
    <t>A empresa e seus colaboradores compreendem claramente todos os aspectos do negócio.</t>
  </si>
  <si>
    <t>A empresa não realiza o seu planejamento estratégico.</t>
  </si>
  <si>
    <t>A empresa realiza seu Planejamento Estratégico empiricamente, sem um processo formal.</t>
  </si>
  <si>
    <t>A empresa realiza o seu Planejamento Estratégico formalmente e com periodicidade definida.</t>
  </si>
  <si>
    <t>A empresa realiza seu Planejamento Estratégico colaborativamente, com periodicidade definida.</t>
  </si>
  <si>
    <t>A empresa não analisa informações para formular estratégias.</t>
  </si>
  <si>
    <t>A empresa analisa ambientes interno e externo informalmente com a experiência do dia a dia.</t>
  </si>
  <si>
    <t>A empresa analisa ambientes interno e externo para apoiar à formulação estratégica.</t>
  </si>
  <si>
    <t>A empresa analisa todos os fatores que interferem na sua estratégia colaborativamente.</t>
  </si>
  <si>
    <t>A empresa não traça metas estratégicas, mas faz um acompanhamento básico dos resultados.</t>
  </si>
  <si>
    <t>A empresa traça metas estratégicas, mas não consegue as acompanhar pois não mantem o registro dos resultados.</t>
  </si>
  <si>
    <t>Sim, a empresa acompanha seus resultados periodicamente e com base nos dados, traça suas metas estratégicas.</t>
  </si>
  <si>
    <t>Não, a empresa não consegue vislumbrar como atender a outros segmentos de clientes.</t>
  </si>
  <si>
    <t>Apesar de vislumbrar como atender outros segmentos de clientes, a empresa optou por não explorá-los.</t>
  </si>
  <si>
    <t>Sim e inclusive, a empresa já está tomando atitudes para iniciar essa exploração.</t>
  </si>
  <si>
    <t>Não, vendemos os mesmos produtos e serviços a anos.</t>
  </si>
  <si>
    <t>Eventualmente atualizamos um ou outro produto, mas geralmente reagindo ao que o mercado e os concorrentes fazem.</t>
  </si>
  <si>
    <t>Sim os produtos e serviços são atualizados com regularidade e toda a empresa possui um incrível espírito de inovação.</t>
  </si>
  <si>
    <t>Não, a empresa não investe na disseminação de sua imagem institucional.</t>
  </si>
  <si>
    <t>A empresa só investe em marketing de venda.</t>
  </si>
  <si>
    <t>Sim, no entanto não é a prioridade.</t>
  </si>
  <si>
    <t>Sim, criar uma boa imagem da empresa para seu cliente é fundamental para quem quer obter resultados de médio e longo prazo.</t>
  </si>
  <si>
    <t>Não, a empresa não consegue reter os clientes antigos e muito menos fidelizar os novos.</t>
  </si>
  <si>
    <t>Sim, a empresa consegue reter os clientes antigos, mas não consegue fidelizar os novos</t>
  </si>
  <si>
    <t>Sim, a empresa consegue fidelizar os novos clientes, mas depois de um tempo os clientes antigos vão se perdendo.</t>
  </si>
  <si>
    <t>Sim, a empresa consegue tanto fidelizar os novos clientes como reter os mais antigos.</t>
  </si>
  <si>
    <t>A empresa não possui iniciativas de responsabilidade social em seu ambiente empresarial.</t>
  </si>
  <si>
    <t>A empresa incentiva parceiros e fornecedores a assumir compromissos de responsabilidade social.</t>
  </si>
  <si>
    <t>A empresa possui iniciativas com clientes e fornecedores.</t>
  </si>
  <si>
    <t>A empresa tem missão que agrega valor aos seus públicos e preocupa-se com meio ambiente.</t>
  </si>
  <si>
    <t>Não, a empresa não possui nenhum tipo de investimento, seja de curto, médio ou a longo prazo.</t>
  </si>
  <si>
    <t>Não, a empresa não possui investimentos de longo prazo, somente investimentos de curto e médio prazos.</t>
  </si>
  <si>
    <t>Sim, a empresa possui um investimento financeiro de longo prazo, mas não faz aportes nele com regularidade.</t>
  </si>
  <si>
    <t>Sim, a empresa possui um investimento financeiro de longo prazo e faz aportes nele com regularidade.</t>
  </si>
  <si>
    <t>Não, a rotatividade de funcionários da empresa é muito grande.</t>
  </si>
  <si>
    <t>Sim, no entanto, a empresa não vem conseguindo bons resultados.</t>
  </si>
  <si>
    <t>Sim e a taxa de rotatividade dos funcionários é baixa.</t>
  </si>
  <si>
    <t>Não, a empresa não consegue vislumbrar como explorar novos mercados.</t>
  </si>
  <si>
    <t>Apesar de vislumbrar como atender novos mercados, a empresa optou por não explorá-los.</t>
  </si>
  <si>
    <t>Sim, no entanto, a empresa está focada em ganhar espaço de mercado no atual, para depois pensar em explorar outros mercados.</t>
  </si>
  <si>
    <t>Sim e inclusive, a empresa já está tomando providências para iniciar essa exploração.</t>
  </si>
  <si>
    <t>A empresa não sabe quem são seus concorrentes ou seus substitutos.</t>
  </si>
  <si>
    <t>A  empresa sabe quem são seus concorrentes mas não tem informações sobre eles.</t>
  </si>
  <si>
    <t>A empresa conhece seus concorrentes e tem informações sobre eles mas não pensa em agir de forma colaborativa.</t>
  </si>
  <si>
    <t>A empresa conhece seus concorrentes e age de forma colaborativa.</t>
  </si>
  <si>
    <t>A empresa não possui cadastro de fornecedores.</t>
  </si>
  <si>
    <t>A empresa não possui fornecedores alternativos.</t>
  </si>
  <si>
    <t>A empresa tem cadastro de fornecedores e opções mas não possui um bom relacionamento com seus fornecedores.</t>
  </si>
  <si>
    <t>A empresa tem cadastro com todas as informações relevantes, fornecedores alternativos e possui bom relacionamento.</t>
  </si>
  <si>
    <t>A empresa define perfis de cliente mas não realiza cadastros de informações importantes.</t>
  </si>
  <si>
    <t>A empresa realiza cadastro de clientes mas não envolve o cliente no processo de melhoria da empresa.</t>
  </si>
  <si>
    <t>A empresa conhece e utiliza seus clientes como forma de se aprimorar.</t>
  </si>
  <si>
    <t>A empresa não sabe quem são seus clientes.</t>
  </si>
  <si>
    <t>A empresa não sabe mensurar essa informação.</t>
  </si>
  <si>
    <t>Hoje adentrar no mercado da empresa é fácil e a empresa não se sente preparada para concorrer com novos entrantes.</t>
  </si>
  <si>
    <t>Existem barreiras e a empresa está preparada para novos entrantes.</t>
  </si>
  <si>
    <t xml:space="preserve">Desenhe o modelo de negócio da sua empresa. Uma boa alternativa é usar o modelo canvas, que ajuda de maneira prática a você na criação de um modelo de negócios. </t>
  </si>
  <si>
    <t xml:space="preserve">Defina quem é o público para o qual a empresa prestará serviços ou venderá seus produtos. </t>
  </si>
  <si>
    <t xml:space="preserve">Defina qual será o diferencial da sua empresa frente aos concorrentes. </t>
  </si>
  <si>
    <t>Parabéns!! Você já possui o nível máximo nesse quesito!</t>
  </si>
  <si>
    <t>Procure compreender os objetivos a curto e longo prazo de sua empresa, para que a organização possa caminhar com uma direção clara.</t>
  </si>
  <si>
    <t>Faça seu planejamento estratégico de forma colaborativa, que envolva seus colaboradores nos objetivos da empresa para conseguir deles visões importantes sobre o negócio.</t>
  </si>
  <si>
    <t>Envolva os colaboradores na elaboração das análises interna e externa.</t>
  </si>
  <si>
    <t>O primeiro passo para concertar isto, é passar a manter registros regulares dos principais indicadores de cada área, dessa forma, você terá plenas dados nos quais se embasar para traçar metas estratégicas.</t>
  </si>
  <si>
    <t>Ao acompanhar o resultado de sua empresa, você estará se preparando para conseguir identificar os erros e acertos de seu negócio. Dessa forma, poderá com mais precisão, tomar atitudes para exponenciar as coisas boas e diminuir o impacto das coisas ruins.</t>
  </si>
  <si>
    <t>Ao traçar uma meta, você e sua equipe terão algo pelo qual buscar, dessa forma, poderão tomar medidas alinhadas com a meta. E isto é de extrema importância pois uma empresa sem objetivos, facilmente se perde e quebra.</t>
  </si>
  <si>
    <t>Explorar novos segmentos de clientes é uma das principais maneiras de aumentar seus lucros de maneira simples, pois para isso basta mudar alguns atributos de seu produto e a sua comunicação de venda.</t>
  </si>
  <si>
    <t>Ok, você escolheu não explorar novos segmentos e isto pode ser parte da cultura de sua empresa, no entanto, considere seriamente esta estratégia de crescimento pois ela é comprovadamente eficaz.</t>
  </si>
  <si>
    <t>Muito bom! Foco é essencial para a obtenção de resultados, no entanto, sugerimos que de vez em quando, você e sua equipe parem para pensar em como dar este próximo passo pois a preparação é essencial!</t>
  </si>
  <si>
    <t>Uma empresa que não se atualiza está fadada a se tornar obsoleta, pois em breve, o mercado seguirá por uma direção que você não estava preparado.</t>
  </si>
  <si>
    <t>Neste ponto, você está brigando para se manter vivo. A reação passiva ao que acontece no mercado nunca lhe dará a dianteira do mesmo.</t>
  </si>
  <si>
    <t>Esse é o primeiro passo a ser dado para tomar a dianteira do mercado. Dessa forma, mesmo que sua empresa, para inovar dependa de consultores externos ou dependa de poucas pessoas da equipe, ela já está cada vez mais perto de ser uma empresa líder de mercado!</t>
  </si>
  <si>
    <t>Criar uma boa imagem da empresa para seu cliente é fundamental para quem quer obter resultados de médio e longo prazo.</t>
  </si>
  <si>
    <t>Considere seriamente, reservar um pedaço de seu orçamento de marketing para a disseminação de sua imagem institucional, pois ela irá lhe garantir bons resultados no futuro.</t>
  </si>
  <si>
    <t>Ok, você já deu o primeiro passo, agora basta ir aumentando, cada vez mais, a porcentagem de seu investimento na imagens institucional de sua empresa, pois é ela que garantirá a sua longevidade no mercado.</t>
  </si>
  <si>
    <t>Isto deve ocorrer pois os clientes antigos devem ter algum tipo de elo com os responsáveis pelo negócio e esta não é uma estratégia boa, pois o cliente deve ser fiel ao produto ou serviço ofertado e não a pessoa que o faz.</t>
  </si>
  <si>
    <t>Ok, você consegue fazer o básico para começar a se dar bem. Agora, o seu principal esforço será em criar ações para reter este cliente.</t>
  </si>
  <si>
    <t>Você está em maus lençóis, dessa forma, você ficará sempre refém de conseguir novos clientes e essa é uma estratégia fadada ao fracasso. É preciso trabalhar para que, em um primeiro momento, fazer com que um novo cliente se torne recorrente e depois, trabalhar para nunca mais perdê-lo.</t>
  </si>
  <si>
    <t>Procure fazer mais pelo meio ambiente e pela sociedade que circunda o seu ambiente empresarial: proprietários, funcionários, colaboradores, fornecedores, comunidade e o próprio meio ambiente.</t>
  </si>
  <si>
    <t>Ajude a planejar o futuro e resolver os desafios da comunidade que está inserida. A relação que uma empresa tem com sua comunidade de entorno é um dos principais exemplos dos valores com os quais está comprometida.</t>
  </si>
  <si>
    <t>Isto é um mal sinal. Significa que você não possui uma reserva de capital e por isso o seu negócio estará sempre sujeito a captação de empréstimos. O primeiro passo a ser dado é começar a realizar investimentos de curto e médio prazos.</t>
  </si>
  <si>
    <t>Bom, esse é o primeiro passo, agora, que tal pensar mais adiante e já providenciar um investimento de longo prazo? Eles costumam ser mais seguros do que os de curto e médio prazos.</t>
  </si>
  <si>
    <t>Muito bom! O próximo passo é aumentar cada vez mais este montante investido.</t>
  </si>
  <si>
    <t>Explorar novos mercados é uma das principais maneiras de aumentar seus lucros, pois você conseguirá aproveitar uma parte de sua estrutura administrativa para lançar algo novo com menos custos.</t>
  </si>
  <si>
    <t>Ok, você escolheu não explorar novos mercados e isto pode ser parte da cultura de sua empresa, no entanto, considere seriamente esta estratégia de crescimento pois ela é comprovadamente eficaz.</t>
  </si>
  <si>
    <t>Muito bom! Foco é essencial para a obtenção de resultados, no entanto, sugerimos que de vez em quando, você e sua equipe parem para pensar em como dar este próximo passo, pois a preparação é essencial!</t>
  </si>
  <si>
    <t>Parabéns! Você está no nível máximo nesse quesito.</t>
  </si>
  <si>
    <t>Os clientes são a razão de ser do negócio. Para aprimorar a empresa é necessário que se entenda quem ela pretende atingir e o que esses perfis de clientes valorizam. Defina quem são seus clientes e os fatores de segmentação relevantes a seu negócio.</t>
  </si>
  <si>
    <t>Procure entender o que faria seus clientes substituírem seu produto e desenvolva suas ações com o objetivo de corrigir esses gaps. Essa técnica vai ser favorável para a empresa mesmo que não ocorra a entrada de novos concorrentes, já que a empresa estará deixando os clientes mais satisfeitos.</t>
  </si>
  <si>
    <t>Parabéns! A empresa está no nível máximo nesse quesito.</t>
  </si>
  <si>
    <t>Finanças</t>
  </si>
  <si>
    <t>Planejamento financeiro</t>
  </si>
  <si>
    <t>Controle financeiro</t>
  </si>
  <si>
    <t>Margem de contribuição e lucratividade</t>
  </si>
  <si>
    <t>Indicadores financeiros</t>
  </si>
  <si>
    <t>A empresa possui investimentos financeiros e capital de reserva?</t>
  </si>
  <si>
    <t>A empresa possui planejamento e controle orçamentário?</t>
  </si>
  <si>
    <t>A empresa sabe diferenciar despesa de investimento?</t>
  </si>
  <si>
    <t>A empresa planeja pegar ou já pegou um empréstimo?</t>
  </si>
  <si>
    <t>A empresa realiza a gestão do seu fluxo de caixa?</t>
  </si>
  <si>
    <t>A empresa possui uma separação entre o que é dela e o que é do proprietário?</t>
  </si>
  <si>
    <t>A empresa possui controle sobre seu capital de giro?</t>
  </si>
  <si>
    <t>A empresa mantem um estrito controle contábil?</t>
  </si>
  <si>
    <t>A empresa compreende todos os custos envolvidos no seu negócio?</t>
  </si>
  <si>
    <t>A empresa possui uma margem de contribuição padrão em seus produtos ou serviços?</t>
  </si>
  <si>
    <t>A empresa precifica o seu produto ou serviço de maneira adequada?</t>
  </si>
  <si>
    <t>Você sabe distinguir custos variáveis de custos fixos?</t>
  </si>
  <si>
    <t>A empresa tem um faturamento que condiz com o planejado?</t>
  </si>
  <si>
    <t>A empresa controla seus recebimentos de forma satisfatória?</t>
  </si>
  <si>
    <t>A empresa mede e controla seu ticket médio?</t>
  </si>
  <si>
    <t>A empresa calcula os indicadores de desempenho?</t>
  </si>
  <si>
    <t>A empresa não possui reservas ou quaisquer investimentos financeiros.</t>
  </si>
  <si>
    <t>A empresa possui reservas em caixa - não aplicadas.</t>
  </si>
  <si>
    <t>A empresa possui reservas e as aplica para gerar renda financeira.</t>
  </si>
  <si>
    <t>A empresa possui reservas aplicadas com valores superiores a 6 meses de custos fixos.</t>
  </si>
  <si>
    <t>Aumente o nível de capital em caixa como medida de segurança e mobilidade.</t>
  </si>
  <si>
    <t>Aumente as reservas e aplique-as para gerar renda financeira.</t>
  </si>
  <si>
    <t xml:space="preserve">Crie reservas com valores que suportam no mínimo 6 meses de custos fixos. </t>
  </si>
  <si>
    <t>A empresa não possui qualquer planejamento ou controle orçamentário.</t>
  </si>
  <si>
    <t>A empresa planeja o orçamento e o segue ao longo do ano.</t>
  </si>
  <si>
    <t>A empresa usa o plano orçamentário como meio de reduzir gastos e aumentar a lucro.</t>
  </si>
  <si>
    <t>Realize um planejamento orçamentário no inicio de cada ano.</t>
  </si>
  <si>
    <t>Analise detalhadamente o plano orçamentário para conferir a boa aplicação do capital e determinar metas de redução de custos para aumento da lucratividade.</t>
  </si>
  <si>
    <t xml:space="preserve">Analise o planejamento orçamentário como método para identificar melhorias. </t>
  </si>
  <si>
    <t>A empresa  planeja o orçamento ao início do ano mas não o revisa ou não o segue durante o ano.</t>
  </si>
  <si>
    <t>Ótimo, o próximo passo é estabelecer um planejamento financeiro e orçamentários para estes itens.</t>
  </si>
  <si>
    <t>Não, a empresa considera que todo o dinheiro que sai de sua conta é despesa.</t>
  </si>
  <si>
    <t>Sim a empresa sabe como diferenciar despesa de investimento, no entanto não há qualquer planejamento para ambas as coisas.</t>
  </si>
  <si>
    <t>Sim, a empresa sabe diferenciá-los e há um planejamento financeiro e orçamentário para cada um desses itens.</t>
  </si>
  <si>
    <t>Sim, a empresa já pegou um único empréstimo e ainda o está pagando.</t>
  </si>
  <si>
    <t>Não se afogue em dívidas! O primeiro passo é reduzir despesas, guardar dinheiro para o capital de giro e quitar todas as suas dívidas.</t>
  </si>
  <si>
    <t>Ok, não se preocupe, o primeiro passo é reduzir despesas, guardar dinheiro para o capital de giro e quitar todas as suas dívidas.</t>
  </si>
  <si>
    <t>Muito bom, sua empresa parece saber utilizar o capital de terceiros a seu favor, no entanto, melhor do que pagar o juros dos bancos, é se financiar com seu próprio dinheiro, por isso, faça esforços para guardar dinheiro e invista-o.</t>
  </si>
  <si>
    <t>Sim, a empresa já pegou mais de um empréstimo, não quitou todas as suas dívidas e está prestes a pegar outro.</t>
  </si>
  <si>
    <t>Sim a empresa pega empréstimos com regularidade no entanto paga todas as suas obrigações sem problemas.</t>
  </si>
  <si>
    <t>Não, a empresa nunca precisou de empréstimos e sempre se manteve com seus próprios recursos.</t>
  </si>
  <si>
    <t>A empresa não possui controle do seu saldo bancário.</t>
  </si>
  <si>
    <t>A empresa possui um fluxo de caixa.</t>
  </si>
  <si>
    <t>A empresa possui fluxo de caixa capaz de calcular indicadores financeiros com projeções futuras.</t>
  </si>
  <si>
    <t xml:space="preserve">Controle o saldo bancário, contas a pagar, contas a receber e faturamento. </t>
  </si>
  <si>
    <t>Realize a soma de todas as entradas e subtraia as saídas para gerar o fluxo de caixa mensal da empresa.</t>
  </si>
  <si>
    <t xml:space="preserve">Realize projeções futuras do fluxo de caixa para antecipar-se a possíveis variações. </t>
  </si>
  <si>
    <t>A empresa controla seu contas a pagar, a receber, acompanha saldos bancários e faturamento.</t>
  </si>
  <si>
    <t>As finanças da empresa e a do proprietário são uma só.</t>
  </si>
  <si>
    <t>Existe uma separação básica, mas as regras não são claras para todos.</t>
  </si>
  <si>
    <t>Existem regras claras de separação, mas  benefícios/contas são pagos pela empresa (ex: moradia).</t>
  </si>
  <si>
    <t>Finanças separadas, há pró-labore, divisão controlada do lucro, sem benefício ao pagar contas.</t>
  </si>
  <si>
    <t>Defina uma valor fixo para a retirada mensal dos sócios. A separação deve ser capaz de dizer qual o valor gasto mensalmente pelo proprietário com suas despesas individuais. Esse tipo de separação permite uma melhor visualização dos resultados do negócio e um planejamento para investimentos.</t>
  </si>
  <si>
    <t>Separe completamente as finanças, defina pró-labore e divisão controlada dos lucros e proíba qualquer benefício exclusivo em relação ao pagamento de contas.</t>
  </si>
  <si>
    <t>Defina regras que orientem a separação das finanças pessoais das finanças da empresa. Para tanto deverá ser determinado o pró-labore dos sócios/proprietários para que os mesmos paguem todos os seus gastos por conta própria, eliminando retiradas variáveis.</t>
  </si>
  <si>
    <t>A empresa não possui qualquer informação sobre o seu capital de giro.</t>
  </si>
  <si>
    <t>A empresa sabe intuitivamente que há um nível mínimo de caixa para compras do próximo mês.</t>
  </si>
  <si>
    <t>A empresa sabe quanto precisa ter de capital de giro, mas não consegue garantir seu nível ideal.</t>
  </si>
  <si>
    <t>A empresa sabe seu capital de giro necessário e faz projeções para manter o nível adequado.</t>
  </si>
  <si>
    <t>Levante o nível mínimo de caixa necessário para realizar compras e cumprir obrigações do próximo mês sem entrar no negativo.</t>
  </si>
  <si>
    <t>Calcule o valor exato que a empresa precisa ter em caixa.</t>
  </si>
  <si>
    <t>Analise e identifique mensalmente possíveis variações para garantir um nível adequado.</t>
  </si>
  <si>
    <t>Não, a empresa não possui nem mesmo um contador.</t>
  </si>
  <si>
    <t>Apesar de a empresa possuir contador, ela não mantém bons registros contábeis.</t>
  </si>
  <si>
    <t>Sim, ela mantém um bom controle contábil, mas não sabe como isto pode ajudá-la.</t>
  </si>
  <si>
    <t>Sim, a empresa mantém um estrito controle contábil e está sempre em busca de formas de se desonerar legalmente.</t>
  </si>
  <si>
    <t>O primeiro passo é melhorar a qualidade de seu registros. Busque ferramentas para lhe auxiliar nisto e controle-os regularmente.</t>
  </si>
  <si>
    <t>O principal benefício de se manter um bom controle contábil e de se ter um bom contador, é que ele irá encontrar formas legais de desonerar a sua empresa, através de leis de incentivos fiscais e afins.</t>
  </si>
  <si>
    <t>Ok, pare tudo que está fazendo e vá arrumar um contador.</t>
  </si>
  <si>
    <t>A empresa não se preocupa com seus custos, apenas com o resultado no final do mês.</t>
  </si>
  <si>
    <t>A empresa conhece o custo total por mês, mas não faz  classificação ou análise da procedência.</t>
  </si>
  <si>
    <t>A empresa faz o rateamento de seus custos, mas não possui um processo de analise dos mesmos.</t>
  </si>
  <si>
    <t>Analise sua estrutura de custos.</t>
  </si>
  <si>
    <t>Classifique os custos para poder realizar uma análise mais profunda dos mesmos.</t>
  </si>
  <si>
    <t>A empresa possui um sistema sólido e claro de classificação, análise e rateio de custos.</t>
  </si>
  <si>
    <t>Crie um sistema de análise periódica dos custos, envolvendo indicadores financeiros.</t>
  </si>
  <si>
    <t>Sim, todos os produtos estão em uma faixa de margem de contribuição padrão da empresa.</t>
  </si>
  <si>
    <t>Margem de contribuição é a porcentagem do valor do produto ou serviço que não são relativos aos custos de produção ou prestação unitários.</t>
  </si>
  <si>
    <t>Bom, pelo menos a sua empresa sabe a margem de contribuição de cada produto, o próximo passo, é normatizar uma faixa padrão de margem de contribuição, dessa forma, seu controle e planejamento financeiro ficaram mais fáceis.</t>
  </si>
  <si>
    <t>Não, a empresa não sabe ao menos qual é a sua margem de contribuição por produto.</t>
  </si>
  <si>
    <t>Não, cada produto possui margens diferentes.</t>
  </si>
  <si>
    <t>Não, a empresa precifica seus produtos no chute.</t>
  </si>
  <si>
    <t xml:space="preserve">Não, a empresa precifica seus produtos com base na concorrência. </t>
  </si>
  <si>
    <t>Este é um mal sinal, dessa forma, você não conseguirá saber se está cobrando muito ou pouco em seu produto.</t>
  </si>
  <si>
    <t>Este é um mal sinal, pois dessa forma, você não conseguirá saber se está cobrando muito ou pouco em seu produto. E as vezes o valor que seu concorrente pratica irá fazê-lo perder dinheiro.</t>
  </si>
  <si>
    <t>Não, na minha empresa, custo é tudo que sai do meu bolso.</t>
  </si>
  <si>
    <t>Sim, no entanto, não sei como pode me ajudar.</t>
  </si>
  <si>
    <t>Sim, e utilizo desse conhecimento para calcular a margem de contribuição e a lucratividade da minha empresa.</t>
  </si>
  <si>
    <t>Custos fixos são aqueles que fazem parte da estrutura operacional de sua empresa, e que independente da produção variar um pouco, eles não se alteram. Já os custos variáveis, são aqueles diretamente relacionados à produção, como matérias primas, entregas e etc.</t>
  </si>
  <si>
    <t>Entendendo os seus custos fixos e variáveis, você conseguirá entender melhor sua estrutura de custos e com isso, precificar melhor os seus produtos ou serviços e também calcular de maneira correta a lucratividade de sua empresa.</t>
  </si>
  <si>
    <t>A empresa não sabe seu faturamento.</t>
  </si>
  <si>
    <t>A empresa não tem um planejamento que defina objetivos em faturamento.</t>
  </si>
  <si>
    <t>Sim, o faturamento condiz com o esperado.</t>
  </si>
  <si>
    <t>É indispensável que a empresa tenha um bom controle de toda a receita gerada para entender a sua real situação. Controle suas vendas, sempre registrando tudo o que ocorre para não perder informação.</t>
  </si>
  <si>
    <t>Busque entender o que vem causando esse problema. Busque novos clientes e estratégias de Marketing  além de verificar se o modelo de negócio é realmente rentável.</t>
  </si>
  <si>
    <t>Parabéns! Você possui o nível máximo nesse quesito!</t>
  </si>
  <si>
    <t>Não, o faturamento está abaixo do planejado anteriormente.</t>
  </si>
  <si>
    <t>Faça um planejamento de quanto a empresa pretende faturar durante o ano para guiar suas ações.</t>
  </si>
  <si>
    <t>Não sei o quanto ou de quem devo receber este mês.</t>
  </si>
  <si>
    <t>Sim, a empresa tem total controle sobre seus devedores e valores a receber.</t>
  </si>
  <si>
    <t>É indispensável que a empresa tenha um bom controle de contas a receber para se ter a real noção da saúde financeira do caixa da empresa.</t>
  </si>
  <si>
    <t>Sempre registre suas vendas à prazo, devedores e datas de cobrança, além de criar um padrão de cobrança para não cair em exceções.</t>
  </si>
  <si>
    <t>Busque entender o que vem causando esse problema. Se já tem um padrão de cobrança e registra bem suas informações, procure rever a abordagem de suas cobranças.</t>
  </si>
  <si>
    <t>Tenho dificuldades em converter meu faturamento em recebimentos reais.</t>
  </si>
  <si>
    <t>A empresa não calcula seu ticket médio.</t>
  </si>
  <si>
    <t>O ticket médio da empresa por vendas é mais baixo do que o esperado.</t>
  </si>
  <si>
    <t>O ticket médio da empresa por cliente é mais baixo do que o esperado.</t>
  </si>
  <si>
    <t>O ticket médio da empresa tem um valor satisfatório.</t>
  </si>
  <si>
    <t>Você tem duas formas de calcular esse importante indicador: Por cliente (Faturamento gerado dividido por número de clientes) ou por vendas (Faturamento gerado dividido por número de vendas), procure calculá-lo para entender melhor o quanto o quanto cada venda ou cliente significa em rendimento.</t>
  </si>
  <si>
    <t>Isso mostra que a maioria de suas vendas são de baixo valor. Procure analisar sua equipe responsável por vendas e planejar ações para otimizar seu desempenho.</t>
  </si>
  <si>
    <t>Procure entender o perfil de cliente com ticket médio mais alto para prospectar mais clientes desse tipo e focar suas ações neles.</t>
  </si>
  <si>
    <t>Parabéns! Você possui o nível máximo nesse quesito.</t>
  </si>
  <si>
    <t>A empresa não faz cálculo de indicadores de desempenho financeiro.</t>
  </si>
  <si>
    <t>A empresa faz cálculo apenas de indicadores básicos como lucratividade e rentabilidade.</t>
  </si>
  <si>
    <t>A empresa faz os cálculos de indicadores relevantes mas esse processo não é organizado ou rápido.</t>
  </si>
  <si>
    <t>A empresa tem esses indicadores à mão para análise.</t>
  </si>
  <si>
    <t>Marketing</t>
  </si>
  <si>
    <t>Planejamento de marketing</t>
  </si>
  <si>
    <t>Mídias online</t>
  </si>
  <si>
    <t>Relação com clientes</t>
  </si>
  <si>
    <t>A empresa possui uma identidade visual e comunica sua marca?</t>
  </si>
  <si>
    <t>A empresa tem seu segmento definido e se divulga de maneira focada?</t>
  </si>
  <si>
    <t>Como é a mensuração de resultados das ações de comunicação da empresa?</t>
  </si>
  <si>
    <t>A empresa monitora a satisfação de seus clientes?</t>
  </si>
  <si>
    <t>A empresa está presente na internet?</t>
  </si>
  <si>
    <t>A empresa realiza campanhas online?</t>
  </si>
  <si>
    <t>A empresa acompanha os indicadores de performance?</t>
  </si>
  <si>
    <t>A empresa consegue otimizar a performance de vendas off-line com base na online?</t>
  </si>
  <si>
    <t>A empresa investe em mídias off-lines?</t>
  </si>
  <si>
    <t>A empresa realiza compras regulares de mídia?</t>
  </si>
  <si>
    <t>A empresa investe em estratégias de boca-a-boca?</t>
  </si>
  <si>
    <t>A empresa possui embaixadores ou afiliados?</t>
  </si>
  <si>
    <t>A empresa sabe quais são seus perfis de cliente?</t>
  </si>
  <si>
    <t>A empresa realiza cadastro de clientes?</t>
  </si>
  <si>
    <t>A empresa atende realmente as necessidades dos clientes?</t>
  </si>
  <si>
    <t>Os clientes estão satisfeitos?</t>
  </si>
  <si>
    <t>A empresa não possui identidade visual.</t>
  </si>
  <si>
    <t>A empresa possui identidade visual feita emergencial ou amadoramente e já está desatualizada.</t>
  </si>
  <si>
    <t>A empresa possui identidade visual atualizada, desenvolvida por designer e passa credibilidade aos seus clientes.</t>
  </si>
  <si>
    <t>A empresa possui identidade visual adequada e a expõe em todos os materiais usados.</t>
  </si>
  <si>
    <t>Atualize sua identidade visual com a ajuda de um profissional de design.</t>
  </si>
  <si>
    <t xml:space="preserve">Insira a identidade visual em seus materiais, preocupando-se para que ela seja condizente com a imagem que quer passar para o publico alvo. </t>
  </si>
  <si>
    <t>A empresa não possui foco, simplesmente vende o que é solicitado ou o que já vem dando certo.</t>
  </si>
  <si>
    <t>A empresa possui um segmento, mas não realiza ações direcionadas ao seu foco.</t>
  </si>
  <si>
    <t>Há foco planejado, ações direcionadas aos clientes e criação de novas ofertas para cada cliente.</t>
  </si>
  <si>
    <t>Segmente seus clientes e ofereça soluções personalizadas para cada segmento escolhido.</t>
  </si>
  <si>
    <t>Realize ações direcionadas aos seus clientes-foco, utilizando-se dos canais corretos. Por isso, após segmentar seu público-alvo estude cada um dos segmentos e descubra quais mídias e ações os atingiram com maior eficiência.</t>
  </si>
  <si>
    <t xml:space="preserve">Utilize canais apropriados ao seu perfil de público-alvo e monitore os diferentes perfis de consumo de cada cliente. </t>
  </si>
  <si>
    <t>A empresa não realiza monitoramento das ações de comunicação.</t>
  </si>
  <si>
    <t>A mensuração existe, mas somente para algumas ações (ex: taxa de abertura de newsletter).</t>
  </si>
  <si>
    <t>A empresa mensura as ações e tem esses dados organizados e interpretados.</t>
  </si>
  <si>
    <t>Ao planejar uma ação de comunicação, verifique como ela pode ser mensurada, para que saiba se seu investimento na ação trará retorno ou não.</t>
  </si>
  <si>
    <t>A empresa não realiza quaisquer ações para monitorar a satisfação de seus clientes.</t>
  </si>
  <si>
    <t>A empresa recebe reclamações de maneira informal e não as registra.</t>
  </si>
  <si>
    <t>Há um chat para entrar em contato com os clientes e responder a suas dúvidas.</t>
  </si>
  <si>
    <t>Há chat, pesquisas de satisfação, registro de reclamações via ticket online e busca de melhorias.</t>
  </si>
  <si>
    <t>Crie um canal para receber reclamações dos clientes. Você pode utilizar várias ferramentas: chats, Fale Conosco, Caixa de Sugestões e Reclamações, etc. O ato de ouvir o cliente demonstra para ele a preocupação da organização em melhor atendê-lo.</t>
  </si>
  <si>
    <t>A empresa não está presente na internet (não possui um website).</t>
  </si>
  <si>
    <t>A empresa possui domínio próprio registrado e um website que está desatualizado.</t>
  </si>
  <si>
    <t>A empresa possui um website e o utiliza como meio de comunicação.</t>
  </si>
  <si>
    <t>A empresa possui website atualizado, utiliza e-mail marketing, blog e está em mídias sociais.</t>
  </si>
  <si>
    <t>Registre um domínio na internet e crie um website.</t>
  </si>
  <si>
    <t>Não, absolutamente nada.</t>
  </si>
  <si>
    <t>Sim, em redes sociais.</t>
  </si>
  <si>
    <t>Sim, em redes sociais e no google adwords.</t>
  </si>
  <si>
    <t>Ok, igual a você existem muitas empresas, o primeiro passo é investir em suas redes sociais.</t>
  </si>
  <si>
    <t>Ok, você já deu o primeiro passo, agora, vamos investir em google adwords? Ele poderá exponenciar em muito o seu alcance online.</t>
  </si>
  <si>
    <t>Muito bom, agora, o próximo passo é investir na compra de espaços e patrocínios em páginas específicas, nelas, você poderá aumentar sua credibilidade e atingir um público segmentado.</t>
  </si>
  <si>
    <t>Não, a empresa não acompanha nenhum tipo de indicador de performance online.</t>
  </si>
  <si>
    <t>Sim, a empresa utiliza as ferramentas padrões de performance dos próprios sites.</t>
  </si>
  <si>
    <t>Sim, a empresa utiliza ferramentas de acompanhamento de performance como o google analytics e outros.</t>
  </si>
  <si>
    <t>Toda e qualquer empresa que pretende estar presente na internet, precisa utilizar ferramentas para o acompanhamento de sua performance.</t>
  </si>
  <si>
    <t>Muito bom, agora o próximo passo é começar a utilizar ferramentas mais potentes como o google analytics e outros.</t>
  </si>
  <si>
    <t>Não, a empresa não sabe como fazer isto.</t>
  </si>
  <si>
    <t>Sim, a empresa consegue fazer isto.</t>
  </si>
  <si>
    <t>Não, nunca investiu.</t>
  </si>
  <si>
    <t>Já investiu mas não obteve bons retornos.</t>
  </si>
  <si>
    <t>Sempre investe e obtém bons retornos.</t>
  </si>
  <si>
    <t>Investir em mídias off-line como outdoors, anúncios em jornais e revistas e banners, são as formas mais antigas de publicidade e mesmo assim, continuam dando resultados até hoje. Portanto, não deixe de experimentá-la mesmo que sua empresa seja exclusivamente online.</t>
  </si>
  <si>
    <t>Reveja a forma como ela foi feita, muitas vezes, você apenas não se comunicou da maneira correta ou na mídia mais adequada para o seu público. É sempre válida uma segunda tentativa.</t>
  </si>
  <si>
    <t>Não, as compras são irregulares.</t>
  </si>
  <si>
    <t>Sim, a empresa investe com regularidade em marketing off-line.</t>
  </si>
  <si>
    <t>Ter regularidade em seus investimentos, irá lhe trazer melhores resultados, pois o seus potenciais clientes irão aos poucos se acostumando com a sua presença e eventualmente irão parar no local onde você os deseja.</t>
  </si>
  <si>
    <t>Não, a empresa não investe nisso.</t>
  </si>
  <si>
    <t>Sim, mas sem muitos resultados.</t>
  </si>
  <si>
    <t>Sim, com ótimos resultados.</t>
  </si>
  <si>
    <t>Investir no boca-a-boca é uma das formas mais baratas e eficientes de disseminação de sua marca. Para isso, incentive com descontos, seus clientes a indicarem novos, gere notícias a respeito de sua empresa para que eles comentem.</t>
  </si>
  <si>
    <t>Para criar efetivos embaixadores da marca, avalie se a experiência de compra de seu cliente é a melhor possível em todas as etapas. E para mensurar o quanto seus clientes assumem esse papel, faça pesquisas de satisfação como, por exemplo, a NPS.</t>
  </si>
  <si>
    <t>Não, como isso pode me ajudar?</t>
  </si>
  <si>
    <t>Ter uma rede de afiliados pode ser uma excelente oportunidade para você vender mais e disseminar sua marca sem muitos custos. Para isso, selecione algumas pessoas e peça que elas divulguem e vendam seus produtos, e como troca, dê uma porcentagem do faturamento obtido com os resultados dela.</t>
  </si>
  <si>
    <t>Use sua rede de afiliados como canal de comunicação com clientes. Escute suas opiniões e observações sobre o mercado e o produto pode não só melhorar seu desempenho como te aproximar desse importante canal de venda.</t>
  </si>
  <si>
    <t>A empresa não definiu segmentos de clientes que deseja atender.</t>
  </si>
  <si>
    <t>A empresa tem uma breve noção de quem deseja atender mas não entende completamente o cliente.</t>
  </si>
  <si>
    <t>Procure entender qual o valor que cada segmento de cliente busca em seu produto, o melhor jeito de fazer isso é tomar a iniciativa de buscar saber do próprio cliente o que ele deseja para melhor atende-lo. Você pode fazer isso através de pesquisar de satisfação, conversas informais e etc.</t>
  </si>
  <si>
    <t>Busque entender os clientes que buscam seu produto, procure elaborar personas para entender os reais perfis e verificar que tipos de características os diferem.</t>
  </si>
  <si>
    <t>A empresa não cadastra seus clientes.</t>
  </si>
  <si>
    <t>A empresa faz o cadastro de clientes e sabe usar essas informações pra aumentar e melhorar a qualidade de suas vendas.</t>
  </si>
  <si>
    <t>Registre seus clientes e meios de contato (E-mail, telefone, endereço...) para posteriores ações de marketing e consulta de informações.</t>
  </si>
  <si>
    <t>Procure descobrir quais os fatores de segmentação são importantes para seu negócio (Exemplo: Idade, Sexo, Classe Social...) e incluir essas informações no cadastro para segmentar seus clientes e posteriormente elaborar ações de Marketing.</t>
  </si>
  <si>
    <t>A empresa sabe o valor que entrega e o que a diferencia de seus concorrentes, mas não foca suas ações em aumentar esse valor.</t>
  </si>
  <si>
    <t>Procure entender o que cada tipo de cliente procura em seus produtos através de simulações ou até mesmo conversas ou pesquisas com clientes. Um restaurante self-service por exemplo, tem seu principal valor na velocidade da refeição.</t>
  </si>
  <si>
    <t>Procure entender todos os atributos envoltos em seu produto ou serviço e faça uma matriz de comparação com seus concorrentes, gerando a chamada curva de valor. Assim você poderá entender onde a empresa está acima e onde está abaixo deles.</t>
  </si>
  <si>
    <t>Parabéns, você está no nível máximo nesse quesito!</t>
  </si>
  <si>
    <t>A empresa não sabe o real valor procurado por seus clientes em seus produtos.</t>
  </si>
  <si>
    <t>A empresa sabe o valor que entrega, seus diferenciais, e foca suas ações em ampliá-los.</t>
  </si>
  <si>
    <t>Depois de entender o que o cliente procura em produtos como o seu, sua situação em relação aos concorrentes e onde a empresa pretende chegar quanto a esses fatores, planeje ações para melhorar essa situação.</t>
  </si>
  <si>
    <t>A empresa não mensura a satisfação dos clientes.</t>
  </si>
  <si>
    <t>A empresa não mensura a satisfação dos clientes formalmente, mas tem a impressão de que os clientes estão satisfeitos.</t>
  </si>
  <si>
    <t>A empresa mensura a satisfação dos clientes e os resultados não são positivos.</t>
  </si>
  <si>
    <t>A empresa mensura a satisfação dos clientes e os resultados são positivos.</t>
  </si>
  <si>
    <t>Elabore meios de abrir o canal cliente/empresa. Se ele é quem recebe o produto final, é dele que a empresa deve tirar os principais insights de pontos de melhoria. Você pode abrir esse canal através de pesquisas de satisfação, conversas informais, feedbacks de produtos, do serviço e etc.</t>
  </si>
  <si>
    <t>É importante que seus métodos de pesquisa indiquem não apenas a insatisfação, mas também a raiz desse sentimento. Sabendo os pontos deficientes, fica muito mais fácil tomar ações corretivas precisas e eficientes.</t>
  </si>
  <si>
    <t>Parabéns! Você está no ponto máximo nesse quesito.</t>
  </si>
  <si>
    <t>Elabore padrões para uma mensuração mais precisa e consequentemente mais eficiente. Existem muitos pontos onde o cliente pode estar insatisfeito e isso só chegará a empresa através de constante troca entre cliente e empresa.</t>
  </si>
  <si>
    <t>Operações</t>
  </si>
  <si>
    <t>Processos</t>
  </si>
  <si>
    <t>Qualidade</t>
  </si>
  <si>
    <t>Logística</t>
  </si>
  <si>
    <t>A empresa compreende seus processos de negócios e os registra?</t>
  </si>
  <si>
    <t>A empresa faz uso da tecnologia em seus processos?</t>
  </si>
  <si>
    <t>A empresa gerencia suas compras?</t>
  </si>
  <si>
    <t>A empresa possui gestores de processos?</t>
  </si>
  <si>
    <t>A empresa possui um rígido controle de qualidade?</t>
  </si>
  <si>
    <t>A empresa entrega seus produtos ou serviços dentro do prazo estipulado?</t>
  </si>
  <si>
    <t>Há um serviço de atendimento ao consumidor, ou uma pós venda para coletar feedbacks?</t>
  </si>
  <si>
    <t>A empresa possui políticas para a escolha e relacionamento de seus fornecedores?</t>
  </si>
  <si>
    <t>A empresa tem controle sobre seu estoque?</t>
  </si>
  <si>
    <t>A empresa possui controle sobre seu sistema de entregas?</t>
  </si>
  <si>
    <t>A empresa possui uma alta taxa de perda de produtos ou serviços?</t>
  </si>
  <si>
    <t>A empresa não tem um padrão de execução.</t>
  </si>
  <si>
    <t>Há processos mapeados e manualizados, mas não se verifica se são cumpridos corretamente.</t>
  </si>
  <si>
    <t>Há controle do cumprimento e qualidade dos processos via indicadores e auditorias.</t>
  </si>
  <si>
    <t>Controla-se cumprimento e qualidade de processos buscando melhoria na redução tempo/custos.</t>
  </si>
  <si>
    <t>Utiliza-se serviços de compartilhamento de dados e softwares de gestão.</t>
  </si>
  <si>
    <t>A empresa não emprega tecnologias para melhorar seus processos.</t>
  </si>
  <si>
    <t>Experimente mais ferramentas como agenda (google agenda) e documentos compartilhados na nuvem (dropbox, google drive) para que seus processos sejam melhor organizados.</t>
  </si>
  <si>
    <t>Um passo adiante no uso de tecnologia nos processos é a utilização de softwares de gestão como de contatos, de controle financeiro, dentre outros, que irão permitir um maior domínio e otimização de seus processos.</t>
  </si>
  <si>
    <t>A empresa não gerencia suas compras.</t>
  </si>
  <si>
    <t>A empresa gerencia suas compras apenas por cotação de preços com diferentes fornecedores.</t>
  </si>
  <si>
    <t>A empresa gerencia suas compras por cotação de preços e forma de pagamento.</t>
  </si>
  <si>
    <t>Gerencia-se compras com base em avaliações de preço, forma de pagamento, prazo de entrega.</t>
  </si>
  <si>
    <t>Gerencie suas compras por cotação de preços com diferentes fornecedores e escolha pelo menor custo x benefício.</t>
  </si>
  <si>
    <t>Gerencie suas compras por cotação de preços e forma de pagamento.</t>
  </si>
  <si>
    <t>Gerencie suas compras baseando-se em avaliações de preço, forma de pagamento, prazo de entrega e qualidade do fornecedor.</t>
  </si>
  <si>
    <t>Não, a empresa não possui pessoas específicas para gerenciar processos específicos.</t>
  </si>
  <si>
    <t>Sim, a empresa possui um gestor para gerenciar todos os processos.</t>
  </si>
  <si>
    <t>Sim, a empresa tem um gestor para cada grupo de processos importantes.</t>
  </si>
  <si>
    <t>Ter gestores de processos é um dos primeiros passos a ser dado se sua empresa pretende elevar e manter a qualidade de seus produtos e serviços bem como da qualidade deles.</t>
  </si>
  <si>
    <t>Muito bom, esse já é o primeiro passo, agora se você quiser manter um controle de seus processos ainda mais rígido, contrate mais gestores pra cuidar de cada grupo de processos diferentes.</t>
  </si>
  <si>
    <t>Sim, há um controle de qualidade mas ele não é tão rígido.</t>
  </si>
  <si>
    <t>Sim, há um rígido controle de qualidade.</t>
  </si>
  <si>
    <t>Padronizar a qualidade de sua empresa é essencial se você quer ter uma imagem sólida perante aos seus clientes. Por isso, não perca mais tempo e invista nisso agora mesmo.</t>
  </si>
  <si>
    <t>Já é um primeiro passo, no entanto, dê mais atenção a este ponto se você quiser ter uma imagem sólida perante seus clientes.</t>
  </si>
  <si>
    <t>Não, não há nenhuma padronização no controle de qualidade.</t>
  </si>
  <si>
    <t>Não, a empresa não segue nenhum tipo de regulamentação.</t>
  </si>
  <si>
    <t>Sim, a empresa segue todas as regulamentações.</t>
  </si>
  <si>
    <t>Este é um mal sinal, pois sua empresa pode sofrer ações punitivas e além disso, seu cliente não se sentirá seguro em compra com você.</t>
  </si>
  <si>
    <t>Ok, mesmo que não haja regras, fique extremamente atento a qualidade de sua empresa, seja ela na produção, na gestão, na higienização, etc.</t>
  </si>
  <si>
    <t>Não, a empresa tem extrema dificuldade em cumprir prazos.</t>
  </si>
  <si>
    <t>Eventualmente a empresa extrapola um prazo ou outro.</t>
  </si>
  <si>
    <t>Sim, a empresa possui extremo compromisso com seus prazos.</t>
  </si>
  <si>
    <t>Este é um mal sinal, e se você continuar assim, terá sérios problemas para reter clientes.</t>
  </si>
  <si>
    <t>Tome cuidado, pois todo e qualquer cliente se importa muito com os prazos estipulados e qualquer coisa que contraria isto será visto com maus olhos.</t>
  </si>
  <si>
    <t>Não, não há nada do tipo.</t>
  </si>
  <si>
    <t>Sim, a empresa possui um canal de atendimento ao consumidor.</t>
  </si>
  <si>
    <t>Sim, a empresa coleta feedback de seus clientes.</t>
  </si>
  <si>
    <t>Sim a empresa possui um canal de atendimento, coleta feedback e utiliza essas informações para controlar sua qualidade.</t>
  </si>
  <si>
    <t>Este é um mal sinal, pois se você não possuir um canal de atendimento com o qual o cliente possa entrar em contato sempre que precisar, ele não sentirá segurança para realizar novas compras e no final não ficará satisfeito.</t>
  </si>
  <si>
    <t>Ter um canal de atendimento é importante, mas mais importante do que isto, é entender os problemas dos clientes e tomar ações corretivas.</t>
  </si>
  <si>
    <t>Coletar feedback é importante, mas mais importante do que isto, é entender os problemas dos clientes e tomar ações corretivas.</t>
  </si>
  <si>
    <t>A empresa não possui qualquer política para fornecedores.</t>
  </si>
  <si>
    <t>A empresa possui critérios para fazer a qualificação (antes da compra).</t>
  </si>
  <si>
    <t>Há critérios para qualificar e avaliar (pós-compra) o desempenho de seus fornecedores.</t>
  </si>
  <si>
    <t>A empresa se relaciona como parceiros com seus fornecedores favorecendo ambos os lados.</t>
  </si>
  <si>
    <t>A empresa não controla seu estoque.</t>
  </si>
  <si>
    <t>A empresa possui um inventário realizado, porém desatualizado.</t>
  </si>
  <si>
    <t>A empresa possui inventário realizado periodicamente.</t>
  </si>
  <si>
    <t>A empresa possui inventário atualizado com ponto de recompra para cada item.</t>
  </si>
  <si>
    <t>Controle os seus itens mais valiosos/críticos. Por exemplo, se você possui uma oficina mecânica, gerencie apenas as entradas e saídas de pneus, pois estes são os produtos mais caros e que não podem faltar.</t>
  </si>
  <si>
    <t>Realize um levantamento do inventário periodicamente.</t>
  </si>
  <si>
    <t>Não, a empresa não faz entregas.</t>
  </si>
  <si>
    <t>Sim, pois a empresa realiza todas as suas entregas.</t>
  </si>
  <si>
    <t>Reconsidere este ponto. Imagine que uma entrega seja o momento onde o seu cliente entra em contato com seu produto ou serviço. Isto acontece sobre seu controle ou não?</t>
  </si>
  <si>
    <t>Coloque na ponta do lápis as vantagens e desvantagens de se terceirizar esse fator. É importante que se adquira o balanceamento entre a capacidade logística e o total controle sobre suas entregas. Avalie onde você está nessa balança e faça as alterações necessárias.</t>
  </si>
  <si>
    <t>Não, a empresa terceiriza toda sua entrega.</t>
  </si>
  <si>
    <t>Não totalmente, pois a empresa terceiriza uma parte de suas entregas.</t>
  </si>
  <si>
    <t>Calcule o ponto de recompra dos produtos para evitar faltas ou excesso de itens estocados.</t>
  </si>
  <si>
    <t>Este é um problema, pois dessa forma, fica mais difícil gerir os eventuais problemas que ocorrem nesse processo.</t>
  </si>
  <si>
    <t>Sim, há muita perda de produtos.</t>
  </si>
  <si>
    <t>Não, a empresa possui uma taxa de perda compatível como o mercado.</t>
  </si>
  <si>
    <t>Reconsidere este ponto. Imagine que estou lhe perguntando se há muita perda em seu processo de fechamento de um serviço, ou seja, você perde muitos potenciais clientes durante as negociações?</t>
  </si>
  <si>
    <t>Mantenha um melhor controle sobre suas entregas ou altere a forma como você negocia os prazos e custos.</t>
  </si>
  <si>
    <t>Não, eu não vendo produtos.</t>
  </si>
  <si>
    <t>Gestão de pessoas (GP)</t>
  </si>
  <si>
    <t>Recrutamento e seleção</t>
  </si>
  <si>
    <t>Treinamento e desenvolvimento</t>
  </si>
  <si>
    <t>Retenção de talentos</t>
  </si>
  <si>
    <t>Sua empresa possui processo de recrutamento e seleção dos funcionários e anuncia suas vagas?</t>
  </si>
  <si>
    <t>A empresa anuncia o seu processo de recrutamento de que maneira?</t>
  </si>
  <si>
    <t>A empresa contrata que tipo de funcionário?</t>
  </si>
  <si>
    <t>A empresa realiza recrutamentos internos ou externos?</t>
  </si>
  <si>
    <t>Como são feitas as avaliações de desempenho dos funcionários?</t>
  </si>
  <si>
    <t>Como a empresa elabora um plano de desenvolvimento de funcionários?</t>
  </si>
  <si>
    <t>A empresa investe para melhorar as competências que estejam mais carentes?</t>
  </si>
  <si>
    <t>Quando um funcionário novo assume um cargo ele recebe um treinamento adequado?</t>
  </si>
  <si>
    <t>Como é feita a comunicação interna dentro da empresa?</t>
  </si>
  <si>
    <t>Como é feita a definição dos cargos e a avaliação dos salários distribuídos?</t>
  </si>
  <si>
    <t>Como são estruturadas as políticas de reconhecimento e incentivo dos funcionários?</t>
  </si>
  <si>
    <t>Como a empresa garante a saúde e bem estar de seus funcionários?</t>
  </si>
  <si>
    <t>A empresa não possui processo de recrutamento e seleção.</t>
  </si>
  <si>
    <t>Há entrevistas com candidatos e pede-se referências a terceiros.</t>
  </si>
  <si>
    <t>A empresa realiza um período de experiência com os candidatos com atividades cotidianas da empresa.</t>
  </si>
  <si>
    <t>Realize seleções com base em critérios definidos.  Os critérios de seleção devem ser claros e unificados para que você consiga manter um padrão de qualidade entre os selecionados para fazer parte da sua equipe. Além disso, pode-se realizar testes simulando atividades diárias da empresa.</t>
  </si>
  <si>
    <t>Através de indicações dos próprios funcionários.</t>
  </si>
  <si>
    <t>Através de jornais e mídias segmentadas.</t>
  </si>
  <si>
    <t>Sempre estimule seus funcionários a indicarem novos talentos, no entanto, não se esqueça de divulgar as oportunidades externamente também.</t>
  </si>
  <si>
    <t>Buscar uma segmentação específica é muito importante, dessa forma, você aumenta as chances de conseguir um candidato com o perfil esperado.</t>
  </si>
  <si>
    <t>Anunciar suas vagas na internet, expande seu alcance e lhe ajuda a ganhar volume de candidatos.</t>
  </si>
  <si>
    <t>A empresa só contrata funcionários com anos de experiência.</t>
  </si>
  <si>
    <t>Os prós de se contratar funcionários sem experiência são bons, mas com ela vem alguns contras também, por exemplo, os funcionários sem experiência costumam ser  menos capazes e necessitam de mais tempo de aprendizado e desenvolvimento.</t>
  </si>
  <si>
    <t>A empresa só realiza recrutamentos externos.</t>
  </si>
  <si>
    <t>A empresa só realiza recrutamentos internos.</t>
  </si>
  <si>
    <t>A empresa realiza ambos os tipos de recrutamento mas com ênfase no externo.</t>
  </si>
  <si>
    <t>A empresa realiza ambos os tipos de recrutamento mas com ênfase no interno.</t>
  </si>
  <si>
    <t>É muito importante contratar funcionários externos, pois isso revigora o quadro de funcionários, no entanto, ao dar exclusividade à esse tipo de recrutamento você desvaloriza o seus funcionários atuais.</t>
  </si>
  <si>
    <t>É muito importante contratar funcionários internos, pois isso valoriza o seus funcionários atuais, no entanto, ao dar exclusividade à esse tipo de recrutamento você deixa de revigorar o seu quadro de funcionários.</t>
  </si>
  <si>
    <t>Muito, bom! No entanto, tente dar mais prioridade ao recrutamento interno, pois assim você valorizará sua equipe e conseguirá reter seus talentos.</t>
  </si>
  <si>
    <t>A empresa não avalia o desempenho de seus funcionários.</t>
  </si>
  <si>
    <t>Há avaliação de desempenho, subjetiva, sem critérios, ou periodicidade definida.</t>
  </si>
  <si>
    <t>Há avaliação com critérios, periodicidade definida e feedbacks construtivos aos colaboradores.</t>
  </si>
  <si>
    <t>Há avaliação de desempenho formal, feedbacks e cruzamento de dados com a satisfação.</t>
  </si>
  <si>
    <t>A empresa não realiza capacitações e treinamentos com os funcionários.</t>
  </si>
  <si>
    <t>A empresa realiza capacitações informais, sem periodicidade ou processo definido.</t>
  </si>
  <si>
    <t>A empresa realiza capacitações formais apenas quando os funcionários entram na empresa.</t>
  </si>
  <si>
    <t>Há capacitações formais e monitoramento, por avaliação de desempenho, de novas capacitações.</t>
  </si>
  <si>
    <t>Mapeie as competências necessárias dos seus funcionários. Isso significa identificar tudo que o seu funcionário precisa ser capaz de fazer para atender às necessidades da empresa. Ou seja, se você possui clientes estrangeiros, o seu funcionário precisa ser competente no inglês e assim por diante.</t>
  </si>
  <si>
    <t>Não, a empresa nem ao menos mapeia as competências de seus funcionários.</t>
  </si>
  <si>
    <t>Não sei ao certo, a empresa realiza alguns treinamentos ao ano mas não sei se são os treinamentos necessários.</t>
  </si>
  <si>
    <t>Ok, o primeiro passo agora, é realizar uma avaliação de desempenho por competências com todos os seus funcionários e avaliar em quais competências eles ainda possuem maior dificuldade.</t>
  </si>
  <si>
    <t>Busque entender através de pesquisas e avaliações de desempenho quais competências são realmente necessárias e quais tem maior carência. É importante se direcionar bem os recursos para não se dar treinamentos improdutivos para a empresa e ter efetividade.</t>
  </si>
  <si>
    <t>Não, ele simplesmente assume a posição e se vira.</t>
  </si>
  <si>
    <t>Não ele apenas recebe um treinamento institucional.</t>
  </si>
  <si>
    <t>Sim, ele recebe um treinamento institucional e um relativo a sua atividade.</t>
  </si>
  <si>
    <t>A empresa não tem um procedimento de comunicação interna.</t>
  </si>
  <si>
    <t>A empresa realiza reuniões periódicas de equipe para promover a troca de informações.</t>
  </si>
  <si>
    <t>Há reuniões, reforço de estratégias, valores, metas, resultados e plano de ação.</t>
  </si>
  <si>
    <t>Há reuniões, quadro de comunicados e  ferramenta de gestão do conhecimento (wiki).</t>
  </si>
  <si>
    <t>A empresa não possui política de cargos e salários.</t>
  </si>
  <si>
    <t>As funções são distribuídas entre os cargos, porém não existe um registro.</t>
  </si>
  <si>
    <t>A empresa possui um manual com a descrição de cargos e salários, mas está desatualizado.</t>
  </si>
  <si>
    <t>Há um manual com a descrição de cargos e salários atualizado e compatível com o mercado.</t>
  </si>
  <si>
    <t>A empresa não possui qualquer política de reconhecimento ou recompensa.</t>
  </si>
  <si>
    <t>A política de reconhecimento e incentivos existe, mas apenas para poucos casos (ex: comercial).</t>
  </si>
  <si>
    <t>A empresa possui uma política de reconhecimento e incentivos com critérios claros.</t>
  </si>
  <si>
    <t>Há uma política de reconhecimento e incentivos com critérios claros e metas definidas.</t>
  </si>
  <si>
    <t>Não existe preocupação com o bem-estar e opinião dos colaboradores.</t>
  </si>
  <si>
    <t>As reclamações/sugestões são feitas pessoalmente e somente com o cargo mais elevado da empresa.</t>
  </si>
  <si>
    <t>Há um ambiente aberto, além de maior flexibilidade de horário e local de trabalho.</t>
  </si>
  <si>
    <t>Há  entrevistas com candidatos e faz testes simulando atividades da empresa.</t>
  </si>
  <si>
    <t>Em redes sociais e sites de classificados online.</t>
  </si>
  <si>
    <t>Através de indicações dos próprios funcionários, jornais e mídias segmentadas, em redes sociais e sites de classificados online.</t>
  </si>
  <si>
    <t>A empresa só contrata funcionários com pouca experiência.</t>
  </si>
  <si>
    <t>A empresa contrata funcionários com pouca experiência mas também busca funcionários experientes.</t>
  </si>
  <si>
    <t>Há um ambiente aberto a opiniões, com clima de confiança.</t>
  </si>
  <si>
    <t>Os prós de se contratar funcionários com experiência são bons, mas com ela vem alguns contras também, por exemplo, os funcionários experientes costumam ser mais caros e não costumam ter a mesma energia e a inovação de funcionários jovens.</t>
  </si>
  <si>
    <t>Isso é um mal sinal. Para consertar isto, promova um treinamento institucional para que seus funcionários conheçam mais a respeito de sua empresa e também um treinamento específico para o cargo que ele exercerá.</t>
  </si>
  <si>
    <t>Já é um primeiro passo, agora,  promova um treinamento específico para o cargo que ele exercerá.</t>
  </si>
  <si>
    <t>Registre as funções esperadas de cada cargo. Crie um manual de cada cargo e deixe este material disponível para seus funcionários. Cada novo funcionário deve ser instruído nas suas funções conforme descrito no manual, isso padronizará o exercício das funções dentro da empresa.</t>
  </si>
  <si>
    <t>Implemente reconhecimentos e incentivos para a equipe de vendas. Para incentivar sua equipe de vendas você deve implementar uma política de incentivos, essa deve estar condizente com os critérios de avaliação e com os resultados esperados.</t>
  </si>
  <si>
    <t>Defina metas para premiação. Superar metas deve ser o maior incentivo para seus colaboradores desempenharem um bom papel dentro da organização, por isso, estabeleça metas justas e claras, se possível em conjunto com os seus colaboradores.</t>
  </si>
  <si>
    <t>Não, a empresa não acompanha os resultados e não possui metas definidas.</t>
  </si>
  <si>
    <t>A empresa foca em se divulgar para seu público e monitora os resultados.</t>
  </si>
  <si>
    <t>Mídias off-line</t>
  </si>
  <si>
    <t>A empresa conhece seus clientes mas não direciona suas ações para atingi-los .</t>
  </si>
  <si>
    <t>A empresa conhece seus clientes e consegue atingi-los de forma satisfatória.</t>
  </si>
  <si>
    <t>É importante usar a tecnologia a favor da melhoria de seus processos. Um primeiro passo é utilizar e-mail próprio e compartilhado para colaboradores, pois isto além de uniformizar o endereço de e-mail,  facilita a comunicação entre os funcionários.</t>
  </si>
  <si>
    <t>A empresa utiliza e-mail próprio e compartilhado para colaboradores.</t>
  </si>
  <si>
    <t>Há e-mail e agenda compartilhados (ex: google agenda) e documentos na nuvem (ex: dropbox).</t>
  </si>
  <si>
    <t>A empresa segue regras ou regulamentações de órgãos especializados?</t>
  </si>
  <si>
    <t>Não, não há órgãos reguladores.</t>
  </si>
  <si>
    <t>Realize um período de experiência com o candidato e delegue tarefas reais da empresa para que o candidato possa ter uma ideia melhor de como seria o dia a dia na empresa para verificar se o candidato se adapta.</t>
  </si>
  <si>
    <t>Importância da pergunta</t>
  </si>
  <si>
    <t>Deficiência relacionada a</t>
  </si>
  <si>
    <t>Muito importante</t>
  </si>
  <si>
    <t>Comportamental e Ferramental</t>
  </si>
  <si>
    <t>Sim, em redes sociais, no google adwords e através de compra de espaços publicitários em sites específicos.</t>
  </si>
  <si>
    <t>Sub Área</t>
  </si>
  <si>
    <t>Pontuação Atual</t>
  </si>
  <si>
    <t>Pontuação Mínima Recomendada</t>
  </si>
  <si>
    <t>Pontuação Desejada</t>
  </si>
  <si>
    <t>Urgência para atingir o desejado</t>
  </si>
  <si>
    <t>Resposta</t>
  </si>
  <si>
    <t>Importancia</t>
  </si>
  <si>
    <t>Importante</t>
  </si>
  <si>
    <t>Pouco importante</t>
  </si>
  <si>
    <t>Irrelevante</t>
  </si>
  <si>
    <t>Resultado</t>
  </si>
  <si>
    <t>Média geral das áreas</t>
  </si>
  <si>
    <t>Descrição do Item</t>
  </si>
  <si>
    <t>% de deficiência "Comportamental"</t>
  </si>
  <si>
    <t>% de deficiência "Ferramental"</t>
  </si>
  <si>
    <t>Distância entre a pontuação atual e a desejada</t>
  </si>
  <si>
    <t>Técnica</t>
  </si>
  <si>
    <t>Comportamental</t>
  </si>
  <si>
    <t>Ferramental</t>
  </si>
  <si>
    <t>Técnica e Comportamental</t>
  </si>
  <si>
    <t>Técnica e Ferramental</t>
  </si>
  <si>
    <t>Técnica, Comportamental e Ferramental</t>
  </si>
  <si>
    <t>5 melhores itens</t>
  </si>
  <si>
    <t>Descrição do item</t>
  </si>
  <si>
    <t>Categoria e subcategoria</t>
  </si>
  <si>
    <t>Importância da pergunta para a empresa</t>
  </si>
  <si>
    <t>Pontuação atual</t>
  </si>
  <si>
    <t>Pontuação positiva</t>
  </si>
  <si>
    <t>Pontuação negativa</t>
  </si>
  <si>
    <t>Itens</t>
  </si>
  <si>
    <t>Pontuação real</t>
  </si>
  <si>
    <t>Ranking positivo</t>
  </si>
  <si>
    <t>Pontuação</t>
  </si>
  <si>
    <t>Item</t>
  </si>
  <si>
    <t>Ranking negativo</t>
  </si>
  <si>
    <t xml:space="preserve">Área </t>
  </si>
  <si>
    <t>5 piores itens</t>
  </si>
  <si>
    <t>Selecionar a área</t>
  </si>
  <si>
    <t>Selecionar a ordem</t>
  </si>
  <si>
    <t>Maturidade</t>
  </si>
  <si>
    <t>Não existem processos gerenciais aplicados ao negócio e os resultados são obtidos através de iniciativas desestruturadas.</t>
  </si>
  <si>
    <t>Não existem processos gerenciais formais, mas algumas áreas de gestão já possuem rotinas para gerar os resultados esperados.</t>
  </si>
  <si>
    <t>Existem processos gerenciais formais, no entanto eles são aplicados de maneira descoordenada para gerar os resultados esperados.</t>
  </si>
  <si>
    <t>Existem processos gerenciais formais e eles são aplicados de maneira coordenada para atingir os resultados esperados no planejamento tático.</t>
  </si>
  <si>
    <t>Parabéns! Os processos gerenciais são práticas padrão da empresa. Eles são monitorados, afetam o negócio e são melhorados continuamente.</t>
  </si>
  <si>
    <t>Pontuação mínima recomendada</t>
  </si>
  <si>
    <t>Áreas</t>
  </si>
  <si>
    <t>Gestão de Pessoas (GP)</t>
  </si>
  <si>
    <t>Pontuação desejada</t>
  </si>
  <si>
    <t>Relação com o recomendado</t>
  </si>
  <si>
    <t>Atual vs desejado</t>
  </si>
  <si>
    <t>% de deficiência "Técnica"</t>
  </si>
  <si>
    <t>Sub-áreas</t>
  </si>
  <si>
    <t>Técnico</t>
  </si>
  <si>
    <t>Grau de importância</t>
  </si>
  <si>
    <t>Volume</t>
  </si>
  <si>
    <t>Níveis de maturidade</t>
  </si>
  <si>
    <t>Crítico</t>
  </si>
  <si>
    <t>Médio</t>
  </si>
  <si>
    <t>Bom</t>
  </si>
  <si>
    <t>Muito bom</t>
  </si>
  <si>
    <t/>
  </si>
  <si>
    <t xml:space="preserve">RELATÓRIO DE IMPRESSÃO: </t>
  </si>
  <si>
    <r>
      <rPr>
        <b/>
        <sz val="36"/>
        <color indexed="8"/>
        <rFont val="Calibri"/>
        <family val="2"/>
      </rPr>
      <t>1.</t>
    </r>
    <r>
      <rPr>
        <sz val="36"/>
        <color indexed="8"/>
        <rFont val="Calibri"/>
        <family val="2"/>
      </rPr>
      <t xml:space="preserve"> Ranking geral com a média das áreas</t>
    </r>
  </si>
  <si>
    <r>
      <rPr>
        <b/>
        <sz val="36"/>
        <color indexed="8"/>
        <rFont val="Calibri"/>
        <family val="2"/>
      </rPr>
      <t>2.</t>
    </r>
    <r>
      <rPr>
        <sz val="36"/>
        <color indexed="8"/>
        <rFont val="Calibri"/>
        <family val="2"/>
      </rPr>
      <t xml:space="preserve"> Os 5 melhores itens</t>
    </r>
  </si>
  <si>
    <r>
      <rPr>
        <b/>
        <sz val="36"/>
        <color indexed="8"/>
        <rFont val="Calibri"/>
        <family val="2"/>
      </rPr>
      <t>3.</t>
    </r>
    <r>
      <rPr>
        <sz val="36"/>
        <color indexed="8"/>
        <rFont val="Calibri"/>
        <family val="2"/>
      </rPr>
      <t xml:space="preserve"> Os 5 piores itens</t>
    </r>
  </si>
  <si>
    <r>
      <rPr>
        <b/>
        <sz val="36"/>
        <color indexed="8"/>
        <rFont val="Calibri"/>
        <family val="2"/>
      </rPr>
      <t>4.</t>
    </r>
    <r>
      <rPr>
        <sz val="36"/>
        <color indexed="8"/>
        <rFont val="Calibri"/>
        <family val="2"/>
      </rPr>
      <t xml:space="preserve"> Gráficos gerais</t>
    </r>
  </si>
  <si>
    <r>
      <rPr>
        <b/>
        <sz val="28"/>
        <color indexed="8"/>
        <rFont val="Calibri"/>
        <family val="2"/>
      </rPr>
      <t>1.</t>
    </r>
    <r>
      <rPr>
        <sz val="28"/>
        <color indexed="8"/>
        <rFont val="Calibri"/>
        <family val="2"/>
      </rPr>
      <t xml:space="preserve"> Ranking geral com a média das áreas</t>
    </r>
  </si>
  <si>
    <t>DIAGNÓSTICO EMPRESARIAL 4.0</t>
  </si>
  <si>
    <r>
      <rPr>
        <b/>
        <sz val="28"/>
        <color indexed="8"/>
        <rFont val="Calibri"/>
        <family val="2"/>
      </rPr>
      <t>2.</t>
    </r>
    <r>
      <rPr>
        <sz val="28"/>
        <color indexed="8"/>
        <rFont val="Calibri"/>
        <family val="2"/>
      </rPr>
      <t xml:space="preserve"> Os 5 melhores itens</t>
    </r>
  </si>
  <si>
    <r>
      <rPr>
        <b/>
        <sz val="28"/>
        <color indexed="8"/>
        <rFont val="Calibri"/>
        <family val="2"/>
      </rPr>
      <t>3.</t>
    </r>
    <r>
      <rPr>
        <sz val="28"/>
        <color indexed="8"/>
        <rFont val="Calibri"/>
        <family val="2"/>
      </rPr>
      <t xml:space="preserve"> Os 5 piores itens</t>
    </r>
  </si>
  <si>
    <r>
      <rPr>
        <b/>
        <sz val="28"/>
        <color indexed="8"/>
        <rFont val="Calibri"/>
        <family val="2"/>
      </rPr>
      <t>4.</t>
    </r>
    <r>
      <rPr>
        <sz val="28"/>
        <color indexed="8"/>
        <rFont val="Calibri"/>
        <family val="2"/>
      </rPr>
      <t xml:space="preserve"> Gráficos gerais</t>
    </r>
  </si>
  <si>
    <r>
      <t xml:space="preserve">PLANILHA DE </t>
    </r>
    <r>
      <rPr>
        <b/>
        <sz val="40"/>
        <color rgb="FF333333"/>
        <rFont val="Calibri (Corpo)"/>
      </rPr>
      <t>DIAGNÓSTICO EMPRESARIAL 4.0</t>
    </r>
  </si>
  <si>
    <t>Nessa aba você responderá perguntas relativas a cada área e sub área de sua empresa e irá definir graus de importância e qual o tipo de deficiência existe em cada um desses grupos.</t>
  </si>
  <si>
    <t>Veja, para cada sub área, a sua pontuação atual, a pontuação recomendada, defina a sua pontuação desejada e a urgência para alcançá-la.</t>
  </si>
  <si>
    <t>Veja os resultados rankeados das principais perguntas do diagnóstico.</t>
  </si>
  <si>
    <t>Nesta aba, tudo é preenchido automaticamente de acordo com o preenchimento que você fez na planilha. Nela, você terá uma série de gráficos para lhe auxiliar no diagnóstico.</t>
  </si>
  <si>
    <t>Imprima somente o que importa. Esta parte gera um relatório formatado para impressão em 7 páginas A4 com ranking geral, análise geral das sub áreas de cada área e gráficos.</t>
  </si>
  <si>
    <t>Nesta aba, você tem acesso ao cadastro geral das perguntas e dos feedbacks relacionados, na qual você poderá alterar os nomes das Áreas e Sub Áreas conforme sua necessidade.</t>
  </si>
  <si>
    <t>*</t>
  </si>
  <si>
    <t>Busque realizar o Planejamento Estratégico formalmente e com periodicidade definida, podendo assim revisa-lo realinhando os objetivos e metas.</t>
  </si>
  <si>
    <t>Inclua uma análise mesmo que informal para a formulação da estratégia. Para formular um estratégia eficaz você deve analisar as ameaças e oportunidades relacionadas ao seu negócio.</t>
  </si>
  <si>
    <t>Liste e analise todos os pontos que precisam ser melhorados e os que precisam ser mantidos.</t>
  </si>
  <si>
    <t>Crie uma política interna de proteção aos clientes e consumidores. A empresa socialmente responsável oferece qualidade não apenas durante o processo de venda, mas em toda a sua rotina de trabalho.</t>
  </si>
  <si>
    <t>Este é um mal sinal para a sua estratégia de longo prazo, pois uma empresa que não consegue reter seus talentos, gasta muito dinheiro com contratações e demissões.</t>
  </si>
  <si>
    <t>Todo negócio visa satisfazer alguma necessidade, procure entender qual a necessidade atendida por seu negócio e que outras opções seu cliente tem para satisfazê-la.</t>
  </si>
  <si>
    <t>Buscar constantemente informações sobre seus concorrentes é uma ótima prática de gestão. São exemplos dessas informações os preços praticados, a forma de atendimento, a localização, os lançamentos de produtos, as estratégias de expansão e as vantagens competitivas.</t>
  </si>
  <si>
    <t>Outro motivo importante para conhecer bem a concorrência é a possibilidade de formar parcerias. Busque se engajar em ações que podem ampliar não só seu conhecimento a respeito dos seus concorrentes, como também sua relação com eles e as vantagens que essas relações podem trazer.</t>
  </si>
  <si>
    <t>Gerir fornecedores implica em possuir informações como localização, preços, diferenciais, prazos de entrega, condições de pagamento, pedidos mínimos ou sazonalidades no fornecimento. Faça um cadastro com todas as informações que possam ser relevantes para o seu negócio.</t>
  </si>
  <si>
    <t>É importante que haja no cadastro fornecedores alternativos que eventualmente possam ser contatados para compras ou consultas, de forma que a empresa não fique dependente das condições ou imprevistos relacionados a apenas um fornecedor.</t>
  </si>
  <si>
    <t>A relação com fornecedores é um aspecto delicado, mas manter essas relações positivamente significa se credenciar a conseguir melhores condições e sempre estar ciente de quem as oferece.</t>
  </si>
  <si>
    <t>Depois de definido que tipo de cliente a empresa deseja atingir, é importante que se realize o cadastro de clientes e de todas as informações importantes sobre eles em uma planilha ou sistema com CRM.</t>
  </si>
  <si>
    <t>Procure entender do cliente o que ele espera receber, o que lhe incomoda e o que lhe agrada em seu produto. Envolvendo-o no processo de melhoria você consegue garantir que está seguindo o caminho para melhorar a qualidade e quantidade de suas vendas.</t>
  </si>
  <si>
    <t>Procure entender qual dos fatores de dificuldade de entrada de novos concorrentes podem ser influenciados pela empresa. É interessante dificultar essa entrada através deles e se resguardar.</t>
  </si>
  <si>
    <t>Comece por indicadores básicos como a Lucratividade (que compara o Lucro com a Receita Total) e a Rentabilidade (que compara o lucro com o investimento realizado) que já te darão boa base para a tomada de decisão.</t>
  </si>
  <si>
    <t>Depois de se ter o cálculo dos indicadores mais básicos, é interessante coletar outros indicadores como a Necessidade de Capital de Giro e o Capital de Giro Próprio, a relação entre o Número de Funcionários e a Receita Total e a Margem de Contribuição.</t>
  </si>
  <si>
    <t>É importante que os maiores esforços relacionados aos indicadores estejam focados na tomada de decisão e não na coleta. Para isso, automatize ao máximo o processo de cálculo e coleta dos indicadores, deixando a análise o mais visual possível.</t>
  </si>
  <si>
    <t>Crie uma identidade visual para a sua empresa. Ela é a representação gráfica da essência do seu negócio e deve passar os conceitos e valores mais importantes para que os clientes consigam identificar a sua marca facilmente.</t>
  </si>
  <si>
    <t>É importante mensurar ao máximo as ações de comunicação da sua empresa, sejam elas online ou offline.</t>
  </si>
  <si>
    <t>Organize os dados obtidos com as mensurações (taxas, indicadores) para que possa interpretá-los. Tão importante quanto mensurar é transformar essa informação em conhecimento.</t>
  </si>
  <si>
    <t>Crie um serviço de atendimento ao cliente para discussão e resposta das reclamações. Não deixe de responder sempre, pois isso demonstra respeito ao consumidor e preocupação com a opinião dele sobre a sua empresa.</t>
  </si>
  <si>
    <t>Realize pesquisas de satisfação periodicamente de forma ativa por uma equipe, registre as reclamações dadas pelo cliente através de um software que gera tickets de reclamações, avalie e implemente melhorias a partir das mesmas.</t>
  </si>
  <si>
    <t>Sim os produtos e serviços são atualizados com regularidade, no entanto a empresa como um todo não é inovadora.</t>
  </si>
  <si>
    <t>Hoje existem algumas barreiras para a entrada de novos concorrentes mas a empresa não se sente preparada.</t>
  </si>
  <si>
    <t>Tente mensurar se as economias de escala são baixas; se a diferenciação de produto é pequena; se o capital necessário é baixo; se os custos de troca são baixos e procure entender o quanto a empresa está suscetível a entrada de um novo concorrente significativo.</t>
  </si>
  <si>
    <t>As despesas estão relacionadas aos valores gastos com a estrutura administrativa e comercial da empresa e as mesmas geralmente são recorrentes. Já investimento é o capital gasto para a aquisição de bens como máquinas, equipamentos, veículos, móveis, entre outros. Eles são pontuais e não recorrentes.</t>
  </si>
  <si>
    <t>Sim, no entanto, a empresa está focada em ganhar espaço de mercado no atual segmento de cliente.</t>
  </si>
  <si>
    <t>Sim, a empresa estabelece um mark up, analisa a concorrência e precifica seu produto.</t>
  </si>
  <si>
    <t>Tenho uma breve noção de quem é inadimplente e o quanto me deve, mas continuo com problemas de inadimplência.</t>
  </si>
  <si>
    <t>Há mensuração das ações de comunicação mas os dados não são organizados e interpretados.</t>
  </si>
  <si>
    <t>Atualize o website e o utilize como meio de comunicação para se promover e se relacionar com seus clientes. Vale lembrar que o blog pode oferecer conteúdo relevante a seu cliente e é uma ferramenta que pode ser muito útil na comunicação com eles.</t>
  </si>
  <si>
    <t>Participe de mídias sociais para promover a marca e contato com clientes. Monitore seu público-alvo, suas mídias e acompanhe as informações relacionadas aos seus produtos e sua marca que podem contribuir para divulgação dos mesmos e divulgar promoções.</t>
  </si>
  <si>
    <t>Utilize as ferramentas de análise para entender o comportamento de seu consumidor, por exemplo, quais tipos de produtos ele mais gosta ou qual é o perfil de consumo dele  e aplique esse conhecimento na sua realidade.</t>
  </si>
  <si>
    <t>Separe seus clientes em perfis de acordo com os fatores de segmentação desenvolvidos e descubra o que faz com que cada um busque seu produto.</t>
  </si>
  <si>
    <t>A empresa faz o cadastro de seus clientes mas não registra nele informações relevantes que resultem em uma segmentação válida.</t>
  </si>
  <si>
    <t>A empresa faz o cadastro de seus clientes mas não utiliza essas informações para melhorar seus resultados em vendas.</t>
  </si>
  <si>
    <t>De nada adianta um bom cadastro se não podemos analisar as informações presentes nele. Utilize planilhas ou sistemas de cadastro que lhe permitam fazer essa análise de forma fácil para tomada de decisão.</t>
  </si>
  <si>
    <t>A empresa sabe o valor que entrega mas não sabe porque os clientes escolhem o seu produto ao invés dos concorrentes.</t>
  </si>
  <si>
    <t>Identifique e mapeie os processos críticos da empresa. O ponto crucial de um mapeamento é determinar quais os processos de maior impacto nos negócios da empresa.</t>
  </si>
  <si>
    <t>Controle a execução dos processos e sua qualidade por indicadores de desempenho e auditorias. O controle dos processos tem como objetivo verificar se eles estão de acordo com os objetivos, metas e estratégias definidas pela administração.</t>
  </si>
  <si>
    <t>Busque melhorias em redução de tempo e custos envolvidos nos processos. Melhoria contínua é o conjunto de atividades planejadas através das quais todas as partes da organização objetivam aumentar a satisfação do cliente, tanto para os clientes internos quanto externos.</t>
  </si>
  <si>
    <t>Estabeleça critérios básicos para escolha de fornecedores. O objetivo da função de compras é conseguir tudo ao mesmo tempo: qualidade, quantidade, prazo de entrega e preço. Uma vez tomada a decisão sobre o que comprar, a segunda decisão mais importante refere-se ao fornecedor certo.</t>
  </si>
  <si>
    <t>Crie critérios para qualificar e avaliar (pós-compra) o desempenho de seus fornecedores. Uma boa prática consiste em avaliar os fornecedores em relação aos produtos mais importantes para o negócio.</t>
  </si>
  <si>
    <t>Avalie e dê feedback aos fornecedores para busca de melhoria de seus serviços, fortalecendo a relação de parceria. Um ponto importante na avaliação e qualificação dos fornecedores é a comunicação.</t>
  </si>
  <si>
    <t>Realize a seleção através de indicações e entrevistas. Incentive seus funcionários a indicar pessoas que se encaixam no perfil da empresa.</t>
  </si>
  <si>
    <t>Faça avaliações do desempenho dos funcionários. Tão importante quanto contratar um bom funcionário é saber como ele está desempenhando seu papel dentro da organização. Se está indo mal, deve ser orientado e se está indo bem, deve ser recompensado e reconhecido.</t>
  </si>
  <si>
    <t>Torne a avaliação de desempenho um processo formal, com critérios e periodicidade definida, dando feedbacks construtivos à sua força de trabalho após sua realização. A formalização da avaliação dos funcionários contribui para o desenvolvimento da organização e do próprio funcionário avaliado.</t>
  </si>
  <si>
    <t>Cruze os dados da avaliação de desempenho com uma pesquisa de clima organizacional.</t>
  </si>
  <si>
    <t xml:space="preserve">Defina um plano de capacitação para os funcionários quando eles entrarem na empresa. É muito caro e raro contratar alguém que está pronto para trabalhar na função que lhe foi alocada na empresa. </t>
  </si>
  <si>
    <t>Realize capacitações formais e monitore, por avaliação de desempenho, a necessidade de novas capacitações para reforço. Se baseie nas competências necessárias a cada cargo da organização.</t>
  </si>
  <si>
    <t>Sim, a empresa realiza programas de treinamentos e desenvolvimento com base nas informações coletadas em pesquisas.</t>
  </si>
  <si>
    <t xml:space="preserve">Realize reuniões periódicas de equipe para promover a troca de informações. Muitos gestores mudam as regras e esquecem de comunicar as mudanças aos mais interessados, os funcionários. Esse tipo de erro aumenta as chances das mudanças realizadas não trazerem os resultados esperados. </t>
  </si>
  <si>
    <t>Crie um quadro/mural para postar comunicados e reforçar as diretrizes estratégicas do negócio. Essa é uma boa ferramenta de comunicação onde você pode colocar as metas, diretrizes, cultura da empresa, resultados apurados ou qualquer coisa necessária de se comunicar com seus colaboradores.</t>
  </si>
  <si>
    <t>Crie uma ferramenta de gestão do conhecimento (wiki) para registro contínuo e consultas futuras. Assim todos se podem se sentir importantes e capazes de auxiliar na construção de uma empresa mais bem informada.</t>
  </si>
  <si>
    <t>Defina e distribua responsabilidades e funções pelos cargos. Esse é um ponto chave para que você obtenha os resultados esperados em seu negócio. Quando seus funcionários sabem exatamente quais são suas responsabilidades fica mais fácil controlar o que está e o que não está sendo feito.</t>
  </si>
  <si>
    <t>Atualize a descrição de cargos e compatibilize-a com as atividades realizadas na sua empresa. As mudanças do mercado se refletem na sua empresa e essas mudanças podem refletir nas atividades que seus funcionários realizam.</t>
  </si>
  <si>
    <t>Expanda a política de reconhecimento e incentivos para outros cargos. Diferentes cargos contribuem de forma diferente para o sucesso da organização, por isso você deve procurar estabelecer critérios de avaliação e premiação de acordo com o papel que cada funcionário desempenha no seu negócio.</t>
  </si>
  <si>
    <t>Crie um canal para ouvir opiniões dos colaboradores. A comunicação interna é fundamental para que os colaboradores sintam-se integrados ao negócio.</t>
  </si>
  <si>
    <t>Incentive que os colaboradores se comuniquem. É interessante proporcionar um ambiente de confiança, clima agradável, com áreas de descanso, proporcionar uso de roupas confortáveis, wifi, dentre outros.</t>
  </si>
  <si>
    <t>Crie um canal formal para reclamações dos colaboradores e trate-as de forma eficiente. Além disso, flexibilize as horas e local de trabalho. Isso pode muitas vezes economizar o tempo de seu colaborador e trazer mais bem estar para ele e para a empresa.</t>
  </si>
  <si>
    <t>Decrescente</t>
  </si>
  <si>
    <t>Pontuação entre áreas</t>
  </si>
  <si>
    <t>Pontuação atual x Pontuação desejada</t>
  </si>
  <si>
    <t>Avaliação das Sub-Áreas</t>
  </si>
  <si>
    <t>Quantidade de Respostas por Nível</t>
  </si>
  <si>
    <t>Quantidade de Perguntas por Importância</t>
  </si>
  <si>
    <t>Selecione uma área</t>
  </si>
  <si>
    <t>Atual x Desejada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</si>
</sst>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0"/>
      <name val="Calibri"/>
      <family val="2"/>
      <scheme val="minor"/>
    </font>
    <font>
      <u/>
      <sz val="12"/>
      <color theme="10"/>
      <name val="Calibri"/>
      <family val="2"/>
      <scheme val="minor"/>
    </font>
    <font>
      <sz val="12"/>
      <color theme="1" tint="0.249977111117893"/>
      <name val="Calibri"/>
      <family val="2"/>
      <scheme val="minor"/>
    </font>
    <font>
      <sz val="11"/>
      <color theme="1"/>
      <name val="Arial"/>
      <family val="2"/>
    </font>
    <font>
      <b/>
      <sz val="14"/>
      <color theme="0"/>
      <name val="Calibri"/>
      <family val="2"/>
      <scheme val="minor"/>
    </font>
    <font>
      <b/>
      <sz val="18"/>
      <color rgb="FF333333"/>
      <name val="Calibri"/>
      <family val="2"/>
      <scheme val="minor"/>
    </font>
    <font>
      <sz val="26"/>
      <color rgb="FF333333"/>
      <name val="Calibri"/>
      <family val="2"/>
      <scheme val="minor"/>
    </font>
    <font>
      <sz val="11"/>
      <color rgb="FF000000"/>
      <name val="Calibri"/>
      <family val="2"/>
      <scheme val="minor"/>
    </font>
    <font>
      <sz val="11"/>
      <color theme="1" tint="0.249977111117893"/>
      <name val="Calibri"/>
      <family val="2"/>
      <scheme val="minor"/>
    </font>
    <font>
      <b/>
      <sz val="14"/>
      <name val="Calibri"/>
      <family val="2"/>
      <scheme val="minor"/>
    </font>
    <font>
      <b/>
      <sz val="12"/>
      <name val="Calibri"/>
      <family val="2"/>
      <scheme val="minor"/>
    </font>
    <font>
      <sz val="12"/>
      <name val="Calibri"/>
      <family val="2"/>
      <scheme val="minor"/>
    </font>
    <font>
      <sz val="12"/>
      <color theme="1" tint="0.34998626667073579"/>
      <name val="Calibri"/>
      <family val="2"/>
      <scheme val="minor"/>
    </font>
    <font>
      <b/>
      <sz val="24"/>
      <color rgb="FFFFFFFF"/>
      <name val="Calibri"/>
      <family val="2"/>
      <scheme val="minor"/>
    </font>
    <font>
      <b/>
      <sz val="14"/>
      <color rgb="FFFF0000"/>
      <name val="Calibri"/>
      <family val="2"/>
      <scheme val="minor"/>
    </font>
    <font>
      <b/>
      <sz val="40"/>
      <color rgb="FF333333"/>
      <name val="Calibri (Corpo)"/>
    </font>
    <font>
      <b/>
      <sz val="12"/>
      <color theme="1"/>
      <name val="Calibri (Corpo)"/>
    </font>
    <font>
      <u/>
      <sz val="12"/>
      <color theme="11"/>
      <name val="Calibri"/>
      <family val="2"/>
      <scheme val="minor"/>
    </font>
    <font>
      <sz val="12"/>
      <color theme="1"/>
      <name val="Calibri"/>
      <family val="2"/>
      <scheme val="minor"/>
    </font>
    <font>
      <sz val="11"/>
      <color theme="0"/>
      <name val="Calibri"/>
      <family val="2"/>
      <scheme val="minor"/>
    </font>
    <font>
      <b/>
      <sz val="11"/>
      <color theme="1" tint="0.249977111117893"/>
      <name val="Calibri"/>
      <family val="2"/>
      <scheme val="minor"/>
    </font>
    <font>
      <b/>
      <sz val="14"/>
      <color theme="1" tint="0.249977111117893"/>
      <name val="Calibri"/>
      <family val="2"/>
      <scheme val="minor"/>
    </font>
    <font>
      <sz val="8"/>
      <color theme="1"/>
      <name val="Calibri"/>
      <family val="2"/>
      <scheme val="minor"/>
    </font>
    <font>
      <sz val="8"/>
      <color rgb="FFFF0000"/>
      <name val="Calibri"/>
      <family val="2"/>
      <scheme val="minor"/>
    </font>
    <font>
      <b/>
      <sz val="12"/>
      <color theme="0"/>
      <name val="Calibri"/>
      <family val="2"/>
      <scheme val="minor"/>
    </font>
    <font>
      <b/>
      <sz val="12"/>
      <color theme="1" tint="0.249977111117893"/>
      <name val="Calibri"/>
      <family val="2"/>
      <scheme val="minor"/>
    </font>
    <font>
      <b/>
      <sz val="36"/>
      <color rgb="FF9C0006"/>
      <name val="Calibri"/>
      <family val="2"/>
      <scheme val="minor"/>
    </font>
    <font>
      <sz val="36"/>
      <color theme="0" tint="-0.499984740745262"/>
      <name val="Calibri"/>
      <family val="2"/>
      <scheme val="minor"/>
    </font>
    <font>
      <b/>
      <sz val="48"/>
      <color theme="1"/>
      <name val="Calibri"/>
      <family val="2"/>
      <scheme val="minor"/>
    </font>
    <font>
      <sz val="36"/>
      <color theme="1"/>
      <name val="Calibri"/>
      <family val="2"/>
      <scheme val="minor"/>
    </font>
    <font>
      <b/>
      <sz val="36"/>
      <color indexed="8"/>
      <name val="Calibri"/>
      <family val="2"/>
    </font>
    <font>
      <sz val="36"/>
      <color indexed="8"/>
      <name val="Calibri"/>
      <family val="2"/>
    </font>
    <font>
      <sz val="28"/>
      <color theme="1"/>
      <name val="Calibri"/>
      <family val="2"/>
      <scheme val="minor"/>
    </font>
    <font>
      <b/>
      <sz val="28"/>
      <color indexed="8"/>
      <name val="Calibri"/>
      <family val="2"/>
    </font>
    <font>
      <sz val="28"/>
      <color indexed="8"/>
      <name val="Calibri"/>
      <family val="2"/>
    </font>
    <font>
      <b/>
      <sz val="11"/>
      <color theme="0"/>
      <name val="Calibri"/>
      <family val="2"/>
      <scheme val="minor"/>
    </font>
    <font>
      <sz val="11"/>
      <name val="Calibri"/>
      <family val="2"/>
      <scheme val="minor"/>
    </font>
    <font>
      <b/>
      <sz val="20"/>
      <color rgb="FF9C0006"/>
      <name val="Calibri"/>
      <family val="2"/>
      <scheme val="minor"/>
    </font>
    <font>
      <b/>
      <sz val="14"/>
      <color theme="1"/>
      <name val="Calibri"/>
      <family val="2"/>
      <scheme val="minor"/>
    </font>
  </fonts>
  <fills count="10">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
      <patternFill patternType="solid">
        <fgColor rgb="FF6699CC"/>
        <bgColor indexed="64"/>
      </patternFill>
    </fill>
    <fill>
      <patternFill patternType="solid">
        <fgColor theme="0" tint="-0.14999847407452621"/>
        <bgColor indexed="64"/>
      </patternFill>
    </fill>
    <fill>
      <patternFill patternType="solid">
        <fgColor rgb="FFFFC7CE"/>
        <bgColor indexed="64"/>
      </patternFill>
    </fill>
    <fill>
      <patternFill patternType="solid">
        <fgColor rgb="FF55B03E"/>
        <bgColor indexed="64"/>
      </patternFill>
    </fill>
    <fill>
      <patternFill patternType="solid">
        <fgColor rgb="FFF0462E"/>
        <bgColor indexed="64"/>
      </patternFill>
    </fill>
    <fill>
      <patternFill patternType="solid">
        <fgColor theme="1" tint="0.499984740745262"/>
        <bgColor indexed="64"/>
      </patternFill>
    </fill>
  </fills>
  <borders count="9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ck">
        <color theme="0"/>
      </left>
      <right style="thick">
        <color theme="0"/>
      </right>
      <top style="thick">
        <color theme="0"/>
      </top>
      <bottom style="thick">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diagonal/>
    </border>
    <border>
      <left style="thick">
        <color theme="0"/>
      </left>
      <right style="thick">
        <color theme="0"/>
      </right>
      <top style="thick">
        <color theme="0"/>
      </top>
      <bottom/>
      <diagonal/>
    </border>
    <border>
      <left style="medium">
        <color theme="0"/>
      </left>
      <right style="thin">
        <color theme="0" tint="-0.14996795556505021"/>
      </right>
      <top style="thick">
        <color theme="0"/>
      </top>
      <bottom style="thin">
        <color theme="0" tint="-0.14996795556505021"/>
      </bottom>
      <diagonal/>
    </border>
    <border>
      <left style="medium">
        <color theme="0"/>
      </left>
      <right style="thin">
        <color theme="0" tint="-0.14996795556505021"/>
      </right>
      <top style="thin">
        <color theme="0" tint="-0.14996795556505021"/>
      </top>
      <bottom style="thin">
        <color theme="0" tint="-0.14996795556505021"/>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thin">
        <color theme="0" tint="-0.14996795556505021"/>
      </left>
      <right/>
      <top style="thin">
        <color theme="0" tint="-0.14996795556505021"/>
      </top>
      <bottom style="thin">
        <color theme="0" tint="-0.14996795556505021"/>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
      <left/>
      <right/>
      <top style="thin">
        <color theme="0" tint="-0.14996795556505021"/>
      </top>
      <bottom style="thin">
        <color theme="0" tint="-0.14996795556505021"/>
      </bottom>
      <diagonal/>
    </border>
    <border>
      <left/>
      <right/>
      <top style="thin">
        <color theme="0" tint="-0.14993743705557422"/>
      </top>
      <bottom style="thin">
        <color theme="0" tint="-0.14993743705557422"/>
      </bottom>
      <diagonal/>
    </border>
    <border>
      <left style="medium">
        <color theme="0"/>
      </left>
      <right/>
      <top style="thin">
        <color theme="0" tint="-0.14996795556505021"/>
      </top>
      <bottom style="thin">
        <color theme="0" tint="-0.14996795556505021"/>
      </bottom>
      <diagonal/>
    </border>
    <border>
      <left/>
      <right style="thick">
        <color theme="0"/>
      </right>
      <top style="thick">
        <color theme="0"/>
      </top>
      <bottom style="thick">
        <color theme="0"/>
      </bottom>
      <diagonal/>
    </border>
    <border>
      <left style="thick">
        <color theme="0"/>
      </left>
      <right/>
      <top/>
      <bottom/>
      <diagonal/>
    </border>
    <border>
      <left/>
      <right/>
      <top style="thick">
        <color theme="0"/>
      </top>
      <bottom style="thick">
        <color theme="0"/>
      </bottom>
      <diagonal/>
    </border>
    <border>
      <left/>
      <right/>
      <top style="thick">
        <color theme="0"/>
      </top>
      <bottom/>
      <diagonal/>
    </border>
    <border>
      <left style="thin">
        <color theme="0" tint="-0.14996795556505021"/>
      </left>
      <right style="thin">
        <color theme="0" tint="-0.14993743705557422"/>
      </right>
      <top style="thick">
        <color theme="0"/>
      </top>
      <bottom style="thin">
        <color theme="0" tint="-0.14996795556505021"/>
      </bottom>
      <diagonal/>
    </border>
    <border>
      <left style="thin">
        <color theme="0" tint="-0.14993743705557422"/>
      </left>
      <right style="thin">
        <color theme="0" tint="-0.14993743705557422"/>
      </right>
      <top style="thick">
        <color theme="0"/>
      </top>
      <bottom style="thin">
        <color theme="0" tint="-0.14996795556505021"/>
      </bottom>
      <diagonal/>
    </border>
    <border>
      <left style="thin">
        <color theme="0" tint="-0.14993743705557422"/>
      </left>
      <right style="thin">
        <color theme="0" tint="-0.14996795556505021"/>
      </right>
      <top style="thick">
        <color theme="0"/>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3743705557422"/>
      </right>
      <top style="thick">
        <color theme="0"/>
      </top>
      <bottom style="thin">
        <color theme="0" tint="-0.14993743705557422"/>
      </bottom>
      <diagonal/>
    </border>
    <border>
      <left style="thin">
        <color theme="0" tint="-0.14993743705557422"/>
      </left>
      <right style="thin">
        <color theme="0" tint="-0.14993743705557422"/>
      </right>
      <top style="thick">
        <color theme="0"/>
      </top>
      <bottom style="thin">
        <color theme="0" tint="-0.14993743705557422"/>
      </bottom>
      <diagonal/>
    </border>
    <border>
      <left style="thin">
        <color theme="0" tint="-0.14993743705557422"/>
      </left>
      <right style="thin">
        <color theme="0" tint="-0.14996795556505021"/>
      </right>
      <top style="thick">
        <color theme="0"/>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ck">
        <color theme="0"/>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3743705557422"/>
      </right>
      <top/>
      <bottom style="thin">
        <color theme="0" tint="-0.14993743705557422"/>
      </bottom>
      <diagonal/>
    </border>
    <border>
      <left style="thin">
        <color theme="0" tint="-0.14996795556505021"/>
      </left>
      <right/>
      <top/>
      <bottom/>
      <diagonal/>
    </border>
    <border>
      <left style="thin">
        <color theme="0" tint="-0.14996795556505021"/>
      </left>
      <right/>
      <top style="thick">
        <color theme="0"/>
      </top>
      <bottom/>
      <diagonal/>
    </border>
    <border>
      <left/>
      <right style="thin">
        <color theme="0" tint="-0.14996795556505021"/>
      </right>
      <top style="thick">
        <color theme="0"/>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style="thin">
        <color theme="0" tint="-0.14996795556505021"/>
      </right>
      <top/>
      <bottom style="thin">
        <color theme="0" tint="-0.14996795556505021"/>
      </bottom>
      <diagonal/>
    </border>
    <border>
      <left style="thick">
        <color theme="0"/>
      </left>
      <right/>
      <top style="thick">
        <color theme="0"/>
      </top>
      <bottom style="thick">
        <color theme="0"/>
      </bottom>
      <diagonal/>
    </border>
    <border>
      <left/>
      <right/>
      <top/>
      <bottom style="thin">
        <color theme="0" tint="-0.14996795556505021"/>
      </bottom>
      <diagonal/>
    </border>
    <border>
      <left style="thin">
        <color theme="0" tint="-0.14996795556505021"/>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indexed="64"/>
      </left>
      <right style="thin">
        <color theme="0" tint="-0.14996795556505021"/>
      </right>
      <top style="thin">
        <color indexed="64"/>
      </top>
      <bottom style="thin">
        <color theme="0" tint="-0.14993743705557422"/>
      </bottom>
      <diagonal/>
    </border>
    <border>
      <left style="thin">
        <color indexed="64"/>
      </left>
      <right style="thin">
        <color theme="0" tint="-0.14996795556505021"/>
      </right>
      <top style="thin">
        <color theme="0" tint="-0.14993743705557422"/>
      </top>
      <bottom style="thin">
        <color theme="0" tint="-0.14993743705557422"/>
      </bottom>
      <diagonal/>
    </border>
    <border>
      <left style="thin">
        <color indexed="64"/>
      </left>
      <right style="thin">
        <color theme="0" tint="-0.14996795556505021"/>
      </right>
      <top style="thin">
        <color theme="0" tint="-0.14993743705557422"/>
      </top>
      <bottom style="thin">
        <color indexed="64"/>
      </bottom>
      <diagonal/>
    </border>
    <border>
      <left style="thin">
        <color indexed="64"/>
      </left>
      <right style="thin">
        <color theme="0" tint="-0.14996795556505021"/>
      </right>
      <top style="thin">
        <color theme="0" tint="-0.14993743705557422"/>
      </top>
      <bottom/>
      <diagonal/>
    </border>
    <border>
      <left style="thin">
        <color theme="0" tint="-0.14996795556505021"/>
      </left>
      <right style="thin">
        <color indexed="64"/>
      </right>
      <top/>
      <bottom style="thin">
        <color theme="0" tint="-0.14996795556505021"/>
      </bottom>
      <diagonal/>
    </border>
    <border>
      <left style="thin">
        <color theme="0" tint="-0.14996795556505021"/>
      </left>
      <right style="thin">
        <color indexed="64"/>
      </right>
      <top style="thin">
        <color indexed="64"/>
      </top>
      <bottom/>
      <diagonal/>
    </border>
    <border>
      <left style="thin">
        <color theme="0" tint="-0.14996795556505021"/>
      </left>
      <right style="thin">
        <color indexed="64"/>
      </right>
      <top/>
      <bottom/>
      <diagonal/>
    </border>
    <border>
      <left style="thin">
        <color indexed="64"/>
      </left>
      <right/>
      <top style="thin">
        <color indexed="64"/>
      </top>
      <bottom/>
      <diagonal/>
    </border>
    <border>
      <left style="thin">
        <color theme="0" tint="-0.1498764000366222"/>
      </left>
      <right style="thin">
        <color indexed="64"/>
      </right>
      <top style="thin">
        <color indexed="64"/>
      </top>
      <bottom/>
      <diagonal/>
    </border>
    <border>
      <left style="thin">
        <color indexed="64"/>
      </left>
      <right/>
      <top/>
      <bottom/>
      <diagonal/>
    </border>
    <border>
      <left style="thin">
        <color theme="0" tint="-0.1498764000366222"/>
      </left>
      <right style="thin">
        <color indexed="64"/>
      </right>
      <top/>
      <bottom/>
      <diagonal/>
    </border>
    <border>
      <left style="thin">
        <color theme="0" tint="-0.1498764000366222"/>
      </left>
      <right style="thin">
        <color indexed="64"/>
      </right>
      <top style="thin">
        <color theme="0" tint="-0.1498764000366222"/>
      </top>
      <bottom/>
      <diagonal/>
    </border>
    <border>
      <left style="thin">
        <color theme="0" tint="-0.1498764000366222"/>
      </left>
      <right style="thin">
        <color indexed="64"/>
      </right>
      <top/>
      <bottom style="thin">
        <color theme="0" tint="-0.1498764000366222"/>
      </bottom>
      <diagonal/>
    </border>
    <border>
      <left style="thin">
        <color indexed="64"/>
      </left>
      <right/>
      <top/>
      <bottom style="thin">
        <color indexed="64"/>
      </bottom>
      <diagonal/>
    </border>
    <border>
      <left style="thin">
        <color theme="0" tint="-0.1498764000366222"/>
      </left>
      <right style="thin">
        <color indexed="64"/>
      </right>
      <top/>
      <bottom style="thin">
        <color indexed="64"/>
      </bottom>
      <diagonal/>
    </border>
    <border>
      <left style="thin">
        <color indexed="64"/>
      </left>
      <right style="thin">
        <color theme="0" tint="-0.14993743705557422"/>
      </right>
      <top style="thin">
        <color indexed="64"/>
      </top>
      <bottom/>
      <diagonal/>
    </border>
    <border>
      <left style="thin">
        <color theme="0" tint="-0.14993743705557422"/>
      </left>
      <right style="thin">
        <color indexed="64"/>
      </right>
      <top style="thin">
        <color indexed="64"/>
      </top>
      <bottom/>
      <diagonal/>
    </border>
    <border>
      <left style="thin">
        <color indexed="64"/>
      </left>
      <right style="thin">
        <color theme="0" tint="-0.14993743705557422"/>
      </right>
      <top/>
      <bottom/>
      <diagonal/>
    </border>
    <border>
      <left style="thin">
        <color theme="0" tint="-0.14993743705557422"/>
      </left>
      <right style="thin">
        <color indexed="64"/>
      </right>
      <top/>
      <bottom/>
      <diagonal/>
    </border>
    <border>
      <left style="thin">
        <color theme="0" tint="-0.14993743705557422"/>
      </left>
      <right style="thin">
        <color indexed="64"/>
      </right>
      <top/>
      <bottom style="thin">
        <color theme="0" tint="-0.14993743705557422"/>
      </bottom>
      <diagonal/>
    </border>
    <border>
      <left style="thin">
        <color theme="0" tint="-0.14993743705557422"/>
      </left>
      <right style="thin">
        <color indexed="64"/>
      </right>
      <top style="thin">
        <color theme="0" tint="-0.14993743705557422"/>
      </top>
      <bottom/>
      <diagonal/>
    </border>
    <border>
      <left style="thin">
        <color indexed="64"/>
      </left>
      <right style="thin">
        <color theme="0" tint="-0.14993743705557422"/>
      </right>
      <top/>
      <bottom style="thin">
        <color indexed="64"/>
      </bottom>
      <diagonal/>
    </border>
    <border>
      <left style="thin">
        <color theme="0" tint="-0.14993743705557422"/>
      </left>
      <right style="thin">
        <color indexed="64"/>
      </right>
      <top/>
      <bottom style="thin">
        <color indexed="64"/>
      </bottom>
      <diagonal/>
    </border>
    <border>
      <left style="thin">
        <color theme="0" tint="-0.14993743705557422"/>
      </left>
      <right style="thin">
        <color indexed="64"/>
      </right>
      <top/>
      <bottom style="thin">
        <color theme="0" tint="-0.14996795556505021"/>
      </bottom>
      <diagonal/>
    </border>
    <border>
      <left style="thin">
        <color theme="0" tint="-0.14993743705557422"/>
      </left>
      <right style="thin">
        <color indexed="64"/>
      </right>
      <top style="thin">
        <color theme="0" tint="-0.14996795556505021"/>
      </top>
      <bottom/>
      <diagonal/>
    </border>
    <border>
      <left style="thin">
        <color indexed="64"/>
      </left>
      <right style="thin">
        <color theme="0" tint="-0.14996795556505021"/>
      </right>
      <top style="thin">
        <color indexed="64"/>
      </top>
      <bottom/>
      <diagonal/>
    </border>
    <border>
      <left style="thin">
        <color indexed="64"/>
      </left>
      <right style="thin">
        <color theme="0" tint="-0.14996795556505021"/>
      </right>
      <top/>
      <bottom/>
      <diagonal/>
    </border>
    <border>
      <left style="thin">
        <color indexed="64"/>
      </left>
      <right style="thin">
        <color theme="0" tint="-0.14996795556505021"/>
      </right>
      <top/>
      <bottom style="thin">
        <color indexed="64"/>
      </bottom>
      <diagonal/>
    </border>
  </borders>
  <cellStyleXfs count="5">
    <xf numFmtId="0" fontId="0" fillId="0" borderId="0"/>
    <xf numFmtId="0" fontId="11" fillId="0" borderId="0" applyNumberFormat="0" applyFill="0" applyBorder="0" applyAlignment="0" applyProtection="0"/>
    <xf numFmtId="0" fontId="27" fillId="0" borderId="0" applyNumberFormat="0" applyFill="0" applyBorder="0" applyAlignment="0" applyProtection="0"/>
    <xf numFmtId="0" fontId="28" fillId="0" borderId="0"/>
    <xf numFmtId="9" fontId="28" fillId="0" borderId="0" applyFont="0" applyFill="0" applyBorder="0" applyAlignment="0" applyProtection="0"/>
  </cellStyleXfs>
  <cellXfs count="267">
    <xf numFmtId="0" fontId="0" fillId="0" borderId="0" xfId="0"/>
    <xf numFmtId="0" fontId="0" fillId="4" borderId="0" xfId="0" applyFill="1"/>
    <xf numFmtId="0" fontId="12" fillId="4" borderId="0" xfId="1" applyFont="1" applyFill="1" applyAlignment="1">
      <alignment horizontal="center" vertical="center" wrapText="1"/>
    </xf>
    <xf numFmtId="0" fontId="10" fillId="4" borderId="0" xfId="1" applyFont="1" applyFill="1" applyAlignment="1">
      <alignment horizontal="center" vertical="center"/>
    </xf>
    <xf numFmtId="0" fontId="10" fillId="4" borderId="0" xfId="0" applyFont="1" applyFill="1" applyAlignment="1">
      <alignment horizontal="center" vertical="center"/>
    </xf>
    <xf numFmtId="0" fontId="0" fillId="2" borderId="0" xfId="0" applyFill="1" applyAlignment="1">
      <alignment horizontal="right" indent="1"/>
    </xf>
    <xf numFmtId="0" fontId="12" fillId="0" borderId="0" xfId="1" applyFont="1" applyAlignment="1">
      <alignment horizontal="center" vertical="center" wrapText="1"/>
    </xf>
    <xf numFmtId="0" fontId="10" fillId="0" borderId="0" xfId="1" applyFont="1" applyAlignment="1">
      <alignment horizontal="center" vertical="center"/>
    </xf>
    <xf numFmtId="0" fontId="10" fillId="0" borderId="0" xfId="0" applyFont="1" applyAlignment="1">
      <alignment horizontal="center" vertical="center"/>
    </xf>
    <xf numFmtId="0" fontId="14" fillId="4" borderId="0" xfId="1" applyFont="1" applyFill="1" applyAlignment="1">
      <alignment horizontal="center" vertical="center"/>
    </xf>
    <xf numFmtId="0" fontId="13" fillId="0" borderId="0" xfId="0" applyFont="1" applyAlignment="1">
      <alignment vertical="center" wrapText="1"/>
    </xf>
    <xf numFmtId="0" fontId="23" fillId="0" borderId="0" xfId="0" applyFont="1" applyAlignment="1">
      <alignment wrapText="1"/>
    </xf>
    <xf numFmtId="0" fontId="19" fillId="0" borderId="0" xfId="0" applyFont="1" applyAlignment="1">
      <alignment horizontal="left" vertical="center" indent="1"/>
    </xf>
    <xf numFmtId="0" fontId="18" fillId="0" borderId="0" xfId="0" applyFont="1" applyAlignment="1">
      <alignment horizontal="left" vertical="center" wrapText="1" indent="1"/>
    </xf>
    <xf numFmtId="0" fontId="0" fillId="0" borderId="0" xfId="0" applyAlignment="1">
      <alignment horizontal="left" indent="1"/>
    </xf>
    <xf numFmtId="0" fontId="16" fillId="0" borderId="0" xfId="0" applyFont="1" applyAlignment="1">
      <alignment vertical="center"/>
    </xf>
    <xf numFmtId="0" fontId="16" fillId="0" borderId="0" xfId="0" applyFont="1" applyAlignment="1">
      <alignment vertical="center" wrapText="1"/>
    </xf>
    <xf numFmtId="0" fontId="24" fillId="0" borderId="0" xfId="0" applyFont="1" applyAlignment="1">
      <alignment horizontal="left"/>
    </xf>
    <xf numFmtId="0" fontId="0" fillId="0" borderId="0" xfId="0" applyAlignment="1">
      <alignment horizontal="left"/>
    </xf>
    <xf numFmtId="0" fontId="0" fillId="0" borderId="0" xfId="0" applyAlignment="1">
      <alignment horizontal="left" vertical="center"/>
    </xf>
    <xf numFmtId="0" fontId="0" fillId="3" borderId="1" xfId="0" applyFill="1" applyBorder="1"/>
    <xf numFmtId="0" fontId="15" fillId="3" borderId="1" xfId="0" applyFont="1" applyFill="1" applyBorder="1" applyAlignment="1">
      <alignment horizontal="left" vertical="center" indent="1"/>
    </xf>
    <xf numFmtId="0" fontId="11" fillId="0" borderId="0" xfId="1" applyAlignment="1">
      <alignment horizontal="left" vertical="center"/>
    </xf>
    <xf numFmtId="0" fontId="30" fillId="5" borderId="5" xfId="0" applyFont="1" applyFill="1" applyBorder="1" applyAlignment="1">
      <alignment horizontal="left" vertical="center" indent="1"/>
    </xf>
    <xf numFmtId="0" fontId="7" fillId="2" borderId="0" xfId="0" applyFont="1" applyFill="1"/>
    <xf numFmtId="0" fontId="7" fillId="2" borderId="0" xfId="0" applyFont="1" applyFill="1" applyAlignment="1">
      <alignment horizontal="right" indent="1"/>
    </xf>
    <xf numFmtId="0" fontId="29" fillId="4" borderId="0" xfId="0" applyFont="1" applyFill="1" applyAlignment="1">
      <alignment horizontal="center" vertical="center"/>
    </xf>
    <xf numFmtId="0" fontId="7" fillId="4" borderId="0" xfId="0" applyFont="1" applyFill="1"/>
    <xf numFmtId="0" fontId="29" fillId="0" borderId="0" xfId="0" applyFont="1" applyAlignment="1">
      <alignment horizontal="center" vertical="center"/>
    </xf>
    <xf numFmtId="0" fontId="7" fillId="0" borderId="0" xfId="0" applyFont="1"/>
    <xf numFmtId="0" fontId="7" fillId="2" borderId="0" xfId="0" applyFont="1" applyFill="1" applyAlignment="1">
      <alignment horizontal="left" vertical="center" indent="1"/>
    </xf>
    <xf numFmtId="0" fontId="29" fillId="4" borderId="0" xfId="0" applyFont="1" applyFill="1" applyAlignment="1">
      <alignment horizontal="left" vertical="center" indent="1"/>
    </xf>
    <xf numFmtId="0" fontId="29" fillId="0" borderId="0" xfId="0" applyFont="1" applyAlignment="1">
      <alignment horizontal="left" vertical="center" indent="1"/>
    </xf>
    <xf numFmtId="0" fontId="7" fillId="0" borderId="0" xfId="0" applyFont="1" applyAlignment="1">
      <alignment horizontal="left" vertical="center" indent="1"/>
    </xf>
    <xf numFmtId="0" fontId="30" fillId="5" borderId="11" xfId="0" applyFont="1" applyFill="1" applyBorder="1" applyAlignment="1">
      <alignment horizontal="left" vertical="center" indent="1"/>
    </xf>
    <xf numFmtId="9" fontId="7" fillId="3" borderId="12" xfId="0" applyNumberFormat="1" applyFont="1" applyFill="1" applyBorder="1" applyAlignment="1">
      <alignment horizontal="left" vertical="center" wrapText="1" indent="1"/>
    </xf>
    <xf numFmtId="9" fontId="7" fillId="3" borderId="13" xfId="0" applyNumberFormat="1" applyFont="1" applyFill="1" applyBorder="1" applyAlignment="1">
      <alignment horizontal="left" vertical="center" wrapText="1" indent="1"/>
    </xf>
    <xf numFmtId="9" fontId="7" fillId="3" borderId="6" xfId="0" applyNumberFormat="1" applyFont="1" applyFill="1" applyBorder="1" applyAlignment="1">
      <alignment horizontal="left" vertical="center" wrapText="1" indent="1"/>
    </xf>
    <xf numFmtId="0" fontId="29" fillId="0" borderId="0" xfId="0" applyFont="1"/>
    <xf numFmtId="9" fontId="7" fillId="3" borderId="16" xfId="0" applyNumberFormat="1" applyFont="1" applyFill="1" applyBorder="1" applyAlignment="1">
      <alignment horizontal="left" vertical="center" wrapText="1" indent="1"/>
    </xf>
    <xf numFmtId="0" fontId="7" fillId="0" borderId="17" xfId="0" applyFont="1" applyBorder="1" applyAlignment="1" applyProtection="1">
      <alignment horizontal="left" vertical="center" indent="1"/>
      <protection locked="0"/>
    </xf>
    <xf numFmtId="0" fontId="4" fillId="0" borderId="18" xfId="0" applyFont="1" applyBorder="1" applyAlignment="1" applyProtection="1">
      <alignment horizontal="left" vertical="center" indent="1"/>
      <protection locked="0"/>
    </xf>
    <xf numFmtId="9" fontId="7" fillId="0" borderId="0" xfId="4" applyFont="1"/>
    <xf numFmtId="0" fontId="30" fillId="5" borderId="5" xfId="0" applyFont="1" applyFill="1" applyBorder="1" applyAlignment="1">
      <alignment horizontal="left" vertical="center" wrapText="1" indent="1"/>
    </xf>
    <xf numFmtId="9" fontId="30" fillId="5" borderId="21" xfId="0" applyNumberFormat="1" applyFont="1" applyFill="1" applyBorder="1" applyAlignment="1">
      <alignment horizontal="left" vertical="center" wrapText="1" indent="1"/>
    </xf>
    <xf numFmtId="0" fontId="4" fillId="0" borderId="0" xfId="0" applyFont="1"/>
    <xf numFmtId="9" fontId="7" fillId="5" borderId="19" xfId="0" applyNumberFormat="1" applyFont="1" applyFill="1" applyBorder="1" applyAlignment="1">
      <alignment horizontal="left" vertical="center" wrapText="1" indent="1"/>
    </xf>
    <xf numFmtId="0" fontId="31" fillId="0" borderId="5" xfId="0" applyFont="1" applyBorder="1" applyAlignment="1">
      <alignment horizontal="left" vertical="center" indent="1"/>
    </xf>
    <xf numFmtId="9" fontId="30" fillId="3" borderId="7" xfId="0" applyNumberFormat="1" applyFont="1" applyFill="1" applyBorder="1" applyAlignment="1">
      <alignment horizontal="left" vertical="center" indent="1"/>
    </xf>
    <xf numFmtId="9" fontId="30" fillId="3" borderId="6" xfId="0" applyNumberFormat="1" applyFont="1" applyFill="1" applyBorder="1" applyAlignment="1">
      <alignment horizontal="left" vertical="center" indent="1"/>
    </xf>
    <xf numFmtId="9" fontId="7" fillId="0" borderId="6" xfId="0" applyNumberFormat="1" applyFont="1" applyBorder="1" applyAlignment="1" applyProtection="1">
      <alignment horizontal="left" vertical="center" wrapText="1" indent="1"/>
      <protection locked="0"/>
    </xf>
    <xf numFmtId="0" fontId="0" fillId="2" borderId="0" xfId="0" applyFill="1"/>
    <xf numFmtId="9" fontId="18" fillId="3" borderId="7" xfId="0" applyNumberFormat="1" applyFont="1" applyFill="1" applyBorder="1" applyAlignment="1">
      <alignment horizontal="left" vertical="center" indent="1"/>
    </xf>
    <xf numFmtId="0" fontId="7" fillId="3" borderId="26" xfId="0" applyFont="1" applyFill="1" applyBorder="1" applyAlignment="1">
      <alignment horizontal="left" vertical="center" wrapText="1" indent="1"/>
    </xf>
    <xf numFmtId="0" fontId="7" fillId="3" borderId="27" xfId="0" applyFont="1" applyFill="1" applyBorder="1" applyAlignment="1">
      <alignment horizontal="left" vertical="center" wrapText="1" indent="1"/>
    </xf>
    <xf numFmtId="9" fontId="7" fillId="3" borderId="28" xfId="4" applyFont="1" applyFill="1" applyBorder="1" applyAlignment="1">
      <alignment horizontal="left" vertical="center" wrapText="1" indent="1"/>
    </xf>
    <xf numFmtId="0" fontId="7" fillId="3" borderId="29" xfId="0" applyFont="1" applyFill="1" applyBorder="1" applyAlignment="1">
      <alignment horizontal="left" vertical="center" wrapText="1" indent="1"/>
    </xf>
    <xf numFmtId="0" fontId="7" fillId="3" borderId="30" xfId="0" applyFont="1" applyFill="1" applyBorder="1" applyAlignment="1">
      <alignment horizontal="left" vertical="center" wrapText="1" indent="1"/>
    </xf>
    <xf numFmtId="9" fontId="7" fillId="3" borderId="31" xfId="4" applyFont="1" applyFill="1" applyBorder="1" applyAlignment="1">
      <alignment horizontal="left" vertical="center" wrapText="1" indent="1"/>
    </xf>
    <xf numFmtId="0" fontId="7" fillId="3" borderId="32" xfId="0" applyFont="1" applyFill="1" applyBorder="1" applyAlignment="1">
      <alignment horizontal="left" vertical="center" wrapText="1" indent="1"/>
    </xf>
    <xf numFmtId="0" fontId="7" fillId="3" borderId="33" xfId="0" applyFont="1" applyFill="1" applyBorder="1" applyAlignment="1">
      <alignment horizontal="left" vertical="center" wrapText="1" indent="1"/>
    </xf>
    <xf numFmtId="9" fontId="7" fillId="3" borderId="34" xfId="4" applyFont="1" applyFill="1" applyBorder="1" applyAlignment="1">
      <alignment horizontal="left" vertical="center" wrapText="1" indent="1"/>
    </xf>
    <xf numFmtId="0" fontId="7" fillId="3" borderId="35" xfId="0" applyFont="1" applyFill="1" applyBorder="1" applyAlignment="1">
      <alignment horizontal="left" vertical="center" wrapText="1" indent="1"/>
    </xf>
    <xf numFmtId="0" fontId="7" fillId="3" borderId="36" xfId="0" applyFont="1" applyFill="1" applyBorder="1" applyAlignment="1">
      <alignment horizontal="left" vertical="center" wrapText="1" indent="1"/>
    </xf>
    <xf numFmtId="9" fontId="7" fillId="3" borderId="9" xfId="4" applyFont="1" applyFill="1" applyBorder="1" applyAlignment="1">
      <alignment horizontal="left" vertical="center" wrapText="1" indent="1"/>
    </xf>
    <xf numFmtId="0" fontId="7" fillId="3" borderId="37" xfId="0" applyFont="1" applyFill="1" applyBorder="1" applyAlignment="1">
      <alignment horizontal="left" vertical="center" wrapText="1" indent="1"/>
    </xf>
    <xf numFmtId="0" fontId="7" fillId="3" borderId="38" xfId="0" applyFont="1" applyFill="1" applyBorder="1" applyAlignment="1">
      <alignment horizontal="left" vertical="center" wrapText="1" indent="1"/>
    </xf>
    <xf numFmtId="9" fontId="7" fillId="3" borderId="39" xfId="4" applyFont="1" applyFill="1" applyBorder="1" applyAlignment="1">
      <alignment horizontal="left" vertical="center" wrapText="1" indent="1"/>
    </xf>
    <xf numFmtId="0" fontId="32" fillId="2" borderId="0" xfId="0" applyFont="1" applyFill="1"/>
    <xf numFmtId="0" fontId="32" fillId="4" borderId="0" xfId="0" applyFont="1" applyFill="1"/>
    <xf numFmtId="0" fontId="32" fillId="0" borderId="0" xfId="0" applyFont="1"/>
    <xf numFmtId="0" fontId="32" fillId="0" borderId="0" xfId="0" applyFont="1" applyAlignment="1">
      <alignment horizontal="left" vertical="center" indent="1"/>
    </xf>
    <xf numFmtId="9" fontId="7" fillId="3" borderId="33" xfId="4" applyFont="1" applyFill="1" applyBorder="1" applyAlignment="1">
      <alignment horizontal="left" vertical="center" wrapText="1" indent="1"/>
    </xf>
    <xf numFmtId="9" fontId="7" fillId="3" borderId="36" xfId="4" applyFont="1" applyFill="1" applyBorder="1" applyAlignment="1">
      <alignment horizontal="left" vertical="center" wrapText="1" indent="1"/>
    </xf>
    <xf numFmtId="0" fontId="7" fillId="3" borderId="41"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9" fontId="7" fillId="3" borderId="8" xfId="4" applyFont="1" applyFill="1" applyBorder="1" applyAlignment="1">
      <alignment horizontal="left" vertical="center" wrapText="1" indent="1"/>
    </xf>
    <xf numFmtId="0" fontId="30" fillId="0" borderId="5" xfId="0" applyFont="1" applyBorder="1" applyAlignment="1">
      <alignment horizontal="left" vertical="center" wrapText="1" indent="1"/>
    </xf>
    <xf numFmtId="9" fontId="18" fillId="0" borderId="25" xfId="0" applyNumberFormat="1" applyFont="1" applyBorder="1" applyAlignment="1">
      <alignment horizontal="left" vertical="center" indent="1"/>
    </xf>
    <xf numFmtId="0" fontId="36" fillId="6" borderId="5" xfId="0" applyFont="1" applyFill="1" applyBorder="1" applyAlignment="1">
      <alignment horizontal="center" vertical="center"/>
    </xf>
    <xf numFmtId="0" fontId="12" fillId="0" borderId="25" xfId="0" applyFont="1" applyBorder="1" applyAlignment="1">
      <alignment horizontal="left" vertical="center" wrapText="1" indent="1"/>
    </xf>
    <xf numFmtId="0" fontId="12" fillId="0" borderId="0" xfId="0" applyFont="1" applyAlignment="1">
      <alignment horizontal="left" vertical="center" wrapText="1" indent="1"/>
    </xf>
    <xf numFmtId="0" fontId="36" fillId="0" borderId="5" xfId="0" applyFont="1" applyBorder="1" applyAlignment="1">
      <alignment horizontal="center" vertical="center"/>
    </xf>
    <xf numFmtId="0" fontId="35" fillId="0" borderId="0" xfId="0" applyFont="1" applyAlignment="1">
      <alignment horizontal="center" vertical="center"/>
    </xf>
    <xf numFmtId="0" fontId="37" fillId="0" borderId="0" xfId="0" applyFont="1" applyAlignment="1">
      <alignment vertical="top"/>
    </xf>
    <xf numFmtId="0" fontId="38" fillId="0" borderId="0" xfId="0" applyFont="1" applyAlignment="1">
      <alignment horizontal="left"/>
    </xf>
    <xf numFmtId="0" fontId="39" fillId="0" borderId="0" xfId="0" applyFont="1" applyAlignment="1">
      <alignment vertical="center"/>
    </xf>
    <xf numFmtId="0" fontId="42" fillId="0" borderId="49" xfId="0" applyFont="1" applyBorder="1" applyAlignment="1">
      <alignment vertical="center"/>
    </xf>
    <xf numFmtId="0" fontId="42" fillId="0" borderId="0" xfId="0" applyFont="1" applyAlignment="1">
      <alignment vertical="center"/>
    </xf>
    <xf numFmtId="0" fontId="29" fillId="0" borderId="49" xfId="0" applyFont="1" applyBorder="1" applyAlignment="1">
      <alignment horizontal="center" vertical="center"/>
    </xf>
    <xf numFmtId="0" fontId="7" fillId="0" borderId="49" xfId="0" applyFont="1" applyBorder="1"/>
    <xf numFmtId="9" fontId="30" fillId="3" borderId="7" xfId="0" applyNumberFormat="1" applyFont="1" applyFill="1" applyBorder="1" applyAlignment="1">
      <alignment horizontal="left" vertical="center" wrapText="1" indent="1"/>
    </xf>
    <xf numFmtId="0" fontId="29" fillId="2" borderId="0" xfId="0" applyFont="1" applyFill="1"/>
    <xf numFmtId="0" fontId="29" fillId="4" borderId="0" xfId="0" applyFont="1" applyFill="1"/>
    <xf numFmtId="9" fontId="29" fillId="0" borderId="0" xfId="0" applyNumberFormat="1" applyFont="1" applyAlignment="1">
      <alignment horizontal="left" vertical="center" indent="1"/>
    </xf>
    <xf numFmtId="0" fontId="29" fillId="0" borderId="0" xfId="0" applyFont="1" applyAlignment="1">
      <alignment horizontal="left" vertical="center"/>
    </xf>
    <xf numFmtId="0" fontId="29" fillId="0" borderId="0" xfId="0" applyFont="1" applyAlignment="1">
      <alignment vertical="center"/>
    </xf>
    <xf numFmtId="0" fontId="34" fillId="0" borderId="0" xfId="0" applyFont="1" applyAlignment="1">
      <alignment horizontal="center" vertical="center" wrapText="1"/>
    </xf>
    <xf numFmtId="0" fontId="34" fillId="0" borderId="23" xfId="0" applyFont="1" applyBorder="1" applyAlignment="1">
      <alignment horizontal="center" vertical="center" wrapText="1"/>
    </xf>
    <xf numFmtId="0" fontId="29" fillId="2" borderId="0" xfId="0" applyFont="1" applyFill="1" applyAlignment="1">
      <alignment horizontal="center" vertical="center"/>
    </xf>
    <xf numFmtId="9" fontId="29" fillId="0" borderId="0" xfId="0" applyNumberFormat="1" applyFont="1"/>
    <xf numFmtId="9" fontId="29" fillId="0" borderId="0" xfId="4" applyFont="1"/>
    <xf numFmtId="0" fontId="15" fillId="0" borderId="0" xfId="0" applyFont="1" applyAlignment="1">
      <alignment horizontal="left" vertical="center" indent="1"/>
    </xf>
    <xf numFmtId="0" fontId="12" fillId="0" borderId="1" xfId="0" applyFont="1" applyBorder="1" applyAlignment="1">
      <alignment horizontal="left" vertical="center" wrapText="1" indent="1"/>
    </xf>
    <xf numFmtId="0" fontId="14" fillId="4" borderId="0" xfId="1" applyFont="1" applyFill="1" applyAlignment="1">
      <alignment horizontal="left" vertical="center" indent="1"/>
    </xf>
    <xf numFmtId="0" fontId="10" fillId="0" borderId="0" xfId="0" applyFont="1" applyAlignment="1">
      <alignment wrapText="1"/>
    </xf>
    <xf numFmtId="0" fontId="29" fillId="0" borderId="0" xfId="0" applyFont="1" applyAlignment="1">
      <alignment wrapText="1"/>
    </xf>
    <xf numFmtId="9" fontId="29" fillId="0" borderId="0" xfId="4" applyFont="1" applyAlignment="1">
      <alignment wrapText="1"/>
    </xf>
    <xf numFmtId="9" fontId="29" fillId="0" borderId="0" xfId="0" applyNumberFormat="1" applyFont="1" applyAlignment="1">
      <alignment wrapText="1"/>
    </xf>
    <xf numFmtId="9" fontId="29" fillId="0" borderId="0" xfId="0" applyNumberFormat="1" applyFont="1" applyAlignment="1">
      <alignment horizontal="left" vertical="top" wrapText="1"/>
    </xf>
    <xf numFmtId="0" fontId="29" fillId="0" borderId="0" xfId="4" applyNumberFormat="1" applyFont="1"/>
    <xf numFmtId="0" fontId="29" fillId="0" borderId="0" xfId="0" quotePrefix="1" applyFont="1"/>
    <xf numFmtId="9" fontId="18" fillId="0" borderId="40" xfId="0" applyNumberFormat="1" applyFont="1" applyBorder="1" applyAlignment="1" applyProtection="1">
      <alignment horizontal="left" vertical="center" indent="1"/>
      <protection locked="0"/>
    </xf>
    <xf numFmtId="0" fontId="7" fillId="0" borderId="25" xfId="0" applyFont="1" applyBorder="1" applyAlignment="1">
      <alignment vertical="center" wrapText="1"/>
    </xf>
    <xf numFmtId="0" fontId="33" fillId="0" borderId="0" xfId="0" applyFont="1"/>
    <xf numFmtId="9" fontId="18" fillId="0" borderId="7" xfId="0" applyNumberFormat="1" applyFont="1" applyBorder="1" applyAlignment="1" applyProtection="1">
      <alignment horizontal="left" vertical="center" indent="1"/>
      <protection locked="0"/>
    </xf>
    <xf numFmtId="0" fontId="4" fillId="5" borderId="20" xfId="0" applyFont="1" applyFill="1" applyBorder="1" applyAlignment="1">
      <alignment horizontal="left" vertical="center" indent="1"/>
    </xf>
    <xf numFmtId="0" fontId="7" fillId="5" borderId="17" xfId="0" applyFont="1" applyFill="1" applyBorder="1" applyAlignment="1">
      <alignment horizontal="left" vertical="center" indent="1"/>
    </xf>
    <xf numFmtId="0" fontId="7" fillId="0" borderId="17" xfId="0" applyFont="1" applyBorder="1" applyAlignment="1" applyProtection="1">
      <alignment horizontal="left" vertical="center" wrapText="1" indent="1"/>
      <protection locked="0"/>
    </xf>
    <xf numFmtId="0" fontId="10" fillId="0" borderId="0" xfId="3" applyFont="1"/>
    <xf numFmtId="9" fontId="4" fillId="0" borderId="6" xfId="0" applyNumberFormat="1" applyFont="1" applyBorder="1" applyAlignment="1" applyProtection="1">
      <alignment horizontal="left" vertical="center" wrapText="1" indent="1"/>
      <protection locked="0"/>
    </xf>
    <xf numFmtId="9" fontId="7" fillId="0" borderId="10" xfId="0" applyNumberFormat="1" applyFont="1" applyBorder="1" applyAlignment="1" applyProtection="1">
      <alignment horizontal="left" vertical="center" wrapText="1" indent="1"/>
      <protection locked="0"/>
    </xf>
    <xf numFmtId="9" fontId="7" fillId="0" borderId="55" xfId="0" applyNumberFormat="1" applyFont="1" applyBorder="1" applyAlignment="1" applyProtection="1">
      <alignment horizontal="left" vertical="center" wrapText="1" indent="1"/>
      <protection locked="0"/>
    </xf>
    <xf numFmtId="9" fontId="7" fillId="0" borderId="56" xfId="0" applyNumberFormat="1" applyFont="1" applyBorder="1" applyAlignment="1" applyProtection="1">
      <alignment horizontal="left" vertical="center" wrapText="1" indent="1"/>
      <protection locked="0"/>
    </xf>
    <xf numFmtId="9" fontId="7" fillId="0" borderId="58" xfId="0" applyNumberFormat="1" applyFont="1" applyBorder="1" applyAlignment="1" applyProtection="1">
      <alignment horizontal="left" vertical="center" wrapText="1" indent="1"/>
      <protection locked="0"/>
    </xf>
    <xf numFmtId="9" fontId="7" fillId="0" borderId="60" xfId="0" applyNumberFormat="1" applyFont="1" applyBorder="1" applyAlignment="1" applyProtection="1">
      <alignment horizontal="left" vertical="center" wrapText="1" indent="1"/>
      <protection locked="0"/>
    </xf>
    <xf numFmtId="9" fontId="7" fillId="0" borderId="61" xfId="0" applyNumberFormat="1" applyFont="1" applyBorder="1" applyAlignment="1" applyProtection="1">
      <alignment horizontal="left" vertical="center" wrapText="1" indent="1"/>
      <protection locked="0"/>
    </xf>
    <xf numFmtId="9" fontId="7" fillId="0" borderId="63" xfId="0" applyNumberFormat="1" applyFont="1" applyBorder="1" applyAlignment="1" applyProtection="1">
      <alignment horizontal="left" vertical="center" wrapText="1" indent="1"/>
      <protection locked="0"/>
    </xf>
    <xf numFmtId="9" fontId="2" fillId="0" borderId="58" xfId="0" applyNumberFormat="1" applyFont="1" applyBorder="1" applyAlignment="1" applyProtection="1">
      <alignment horizontal="left" vertical="center" wrapText="1" indent="1"/>
      <protection locked="0"/>
    </xf>
    <xf numFmtId="9" fontId="2" fillId="0" borderId="56" xfId="0" applyNumberFormat="1" applyFont="1" applyBorder="1" applyAlignment="1" applyProtection="1">
      <alignment horizontal="left" vertical="center" wrapText="1" indent="1"/>
      <protection locked="0"/>
    </xf>
    <xf numFmtId="9" fontId="4" fillId="0" borderId="55" xfId="0" applyNumberFormat="1" applyFont="1" applyBorder="1" applyAlignment="1" applyProtection="1">
      <alignment horizontal="left" vertical="center" wrapText="1" indent="1"/>
      <protection locked="0"/>
    </xf>
    <xf numFmtId="9" fontId="3" fillId="0" borderId="58" xfId="0" applyNumberFormat="1" applyFont="1" applyBorder="1" applyAlignment="1" applyProtection="1">
      <alignment horizontal="left" vertical="center" wrapText="1" indent="1"/>
      <protection locked="0"/>
    </xf>
    <xf numFmtId="9" fontId="2" fillId="0" borderId="61" xfId="0" applyNumberFormat="1" applyFont="1" applyBorder="1" applyAlignment="1" applyProtection="1">
      <alignment horizontal="left" vertical="center" wrapText="1" indent="1"/>
      <protection locked="0"/>
    </xf>
    <xf numFmtId="9" fontId="4" fillId="0" borderId="60" xfId="0" applyNumberFormat="1" applyFont="1" applyBorder="1" applyAlignment="1" applyProtection="1">
      <alignment horizontal="left" vertical="center" wrapText="1" indent="1"/>
      <protection locked="0"/>
    </xf>
    <xf numFmtId="9" fontId="4" fillId="0" borderId="56" xfId="0" applyNumberFormat="1" applyFont="1" applyBorder="1" applyAlignment="1" applyProtection="1">
      <alignment horizontal="left" vertical="center" wrapText="1" indent="1"/>
      <protection locked="0"/>
    </xf>
    <xf numFmtId="9" fontId="4" fillId="0" borderId="58" xfId="0" applyNumberFormat="1" applyFont="1" applyBorder="1" applyAlignment="1" applyProtection="1">
      <alignment horizontal="left" vertical="center" wrapText="1" indent="1"/>
      <protection locked="0"/>
    </xf>
    <xf numFmtId="9" fontId="1" fillId="0" borderId="6" xfId="0" applyNumberFormat="1" applyFont="1" applyBorder="1" applyAlignment="1" applyProtection="1">
      <alignment horizontal="left" vertical="center" wrapText="1" indent="1"/>
      <protection locked="0"/>
    </xf>
    <xf numFmtId="9" fontId="1" fillId="0" borderId="58" xfId="0" applyNumberFormat="1" applyFont="1" applyBorder="1" applyAlignment="1" applyProtection="1">
      <alignment horizontal="left" vertical="center" wrapText="1" indent="1"/>
      <protection locked="0"/>
    </xf>
    <xf numFmtId="9" fontId="1" fillId="0" borderId="56" xfId="0" applyNumberFormat="1" applyFont="1" applyBorder="1" applyAlignment="1" applyProtection="1">
      <alignment horizontal="left" vertical="center" wrapText="1" indent="1"/>
      <protection locked="0"/>
    </xf>
    <xf numFmtId="9" fontId="1" fillId="0" borderId="60" xfId="0" applyNumberFormat="1" applyFont="1" applyBorder="1" applyAlignment="1" applyProtection="1">
      <alignment horizontal="left" vertical="center" wrapText="1" indent="1"/>
      <protection locked="0"/>
    </xf>
    <xf numFmtId="0" fontId="46" fillId="2" borderId="0" xfId="0" applyFont="1" applyFill="1"/>
    <xf numFmtId="0" fontId="46" fillId="4" borderId="0" xfId="0" applyFont="1" applyFill="1"/>
    <xf numFmtId="0" fontId="46" fillId="0" borderId="0" xfId="0" applyFont="1"/>
    <xf numFmtId="0" fontId="46" fillId="0" borderId="0" xfId="0" applyFont="1" applyAlignment="1">
      <alignment horizontal="center" vertical="center"/>
    </xf>
    <xf numFmtId="9" fontId="46" fillId="0" borderId="6" xfId="0" applyNumberFormat="1" applyFont="1" applyBorder="1" applyAlignment="1" applyProtection="1">
      <alignment horizontal="left" vertical="center" wrapText="1" indent="1"/>
      <protection locked="0"/>
    </xf>
    <xf numFmtId="0" fontId="46" fillId="5" borderId="20" xfId="0" applyFont="1" applyFill="1" applyBorder="1" applyAlignment="1">
      <alignment horizontal="left" vertical="center" indent="1"/>
    </xf>
    <xf numFmtId="9" fontId="46" fillId="0" borderId="6" xfId="0" applyNumberFormat="1" applyFont="1" applyBorder="1" applyAlignment="1">
      <alignment horizontal="left" vertical="center" wrapText="1" indent="1"/>
    </xf>
    <xf numFmtId="9" fontId="46" fillId="5" borderId="19" xfId="0" applyNumberFormat="1" applyFont="1" applyFill="1" applyBorder="1" applyAlignment="1">
      <alignment horizontal="left" vertical="center" wrapText="1" indent="1"/>
    </xf>
    <xf numFmtId="0" fontId="45" fillId="7" borderId="5" xfId="0" applyFont="1" applyFill="1" applyBorder="1" applyAlignment="1">
      <alignment horizontal="left" vertical="center" indent="1"/>
    </xf>
    <xf numFmtId="0" fontId="45" fillId="7" borderId="5" xfId="0" applyFont="1" applyFill="1" applyBorder="1" applyAlignment="1">
      <alignment horizontal="left" vertical="center" wrapText="1" indent="1"/>
    </xf>
    <xf numFmtId="0" fontId="45" fillId="8" borderId="5" xfId="0" applyFont="1" applyFill="1" applyBorder="1" applyAlignment="1">
      <alignment horizontal="left" vertical="center" indent="1"/>
    </xf>
    <xf numFmtId="0" fontId="45" fillId="8" borderId="5" xfId="0" applyFont="1" applyFill="1" applyBorder="1" applyAlignment="1">
      <alignment horizontal="left" vertical="center" wrapText="1" indent="1"/>
    </xf>
    <xf numFmtId="0" fontId="45" fillId="9" borderId="5" xfId="0" applyFont="1" applyFill="1" applyBorder="1" applyAlignment="1">
      <alignment horizontal="left" vertical="center" wrapText="1" indent="1"/>
    </xf>
    <xf numFmtId="9" fontId="29" fillId="9" borderId="7" xfId="0" applyNumberFormat="1" applyFont="1" applyFill="1" applyBorder="1" applyAlignment="1">
      <alignment horizontal="left" vertical="center" indent="1"/>
    </xf>
    <xf numFmtId="0" fontId="30" fillId="5" borderId="5" xfId="0" applyFont="1" applyFill="1" applyBorder="1" applyAlignment="1">
      <alignment horizontal="right" vertical="center" indent="1"/>
    </xf>
    <xf numFmtId="0" fontId="47" fillId="6" borderId="5" xfId="0" applyFont="1" applyFill="1" applyBorder="1" applyAlignment="1">
      <alignment horizontal="center" vertical="center"/>
    </xf>
    <xf numFmtId="0" fontId="1" fillId="0" borderId="0" xfId="0" applyFont="1"/>
    <xf numFmtId="0" fontId="1" fillId="0" borderId="0" xfId="0" applyFont="1" applyAlignment="1">
      <alignment horizontal="left" vertical="center" indent="1"/>
    </xf>
    <xf numFmtId="0" fontId="31" fillId="5" borderId="5" xfId="0" applyFont="1" applyFill="1" applyBorder="1" applyAlignment="1">
      <alignment horizontal="left" vertical="center" indent="1"/>
    </xf>
    <xf numFmtId="0" fontId="14" fillId="0" borderId="0" xfId="0" applyFont="1" applyAlignment="1">
      <alignment wrapText="1"/>
    </xf>
    <xf numFmtId="0" fontId="48" fillId="0" borderId="0" xfId="0" applyFont="1" applyAlignment="1">
      <alignment horizontal="left" vertical="center" indent="1"/>
    </xf>
    <xf numFmtId="0" fontId="48" fillId="0" borderId="0" xfId="0" applyFont="1"/>
    <xf numFmtId="0" fontId="48" fillId="0" borderId="0" xfId="0" applyFont="1" applyAlignment="1">
      <alignment horizontal="left" vertical="center" indent="3"/>
    </xf>
    <xf numFmtId="0" fontId="14" fillId="0" borderId="0" xfId="0" applyFont="1" applyAlignment="1">
      <alignment horizontal="left" vertical="center" indent="1"/>
    </xf>
    <xf numFmtId="0" fontId="18" fillId="0" borderId="48" xfId="0" applyFont="1" applyBorder="1" applyAlignment="1">
      <alignment horizontal="right" vertical="center" indent="1"/>
    </xf>
    <xf numFmtId="9" fontId="18" fillId="0" borderId="1" xfId="0" applyNumberFormat="1" applyFont="1" applyBorder="1" applyAlignment="1" applyProtection="1">
      <alignment horizontal="left" vertical="center" indent="1"/>
      <protection locked="0"/>
    </xf>
    <xf numFmtId="0" fontId="48" fillId="0" borderId="0" xfId="0" applyFont="1" applyAlignment="1">
      <alignment horizontal="left" vertical="center" indent="16"/>
    </xf>
    <xf numFmtId="9" fontId="29" fillId="0" borderId="0" xfId="4" applyFont="1" applyAlignment="1">
      <alignment horizontal="left" vertical="center" indent="1"/>
    </xf>
    <xf numFmtId="0" fontId="7" fillId="0" borderId="64" xfId="0" applyFont="1" applyBorder="1" applyAlignment="1" applyProtection="1">
      <alignment horizontal="left" vertical="center" wrapText="1" indent="1"/>
      <protection locked="0"/>
    </xf>
    <xf numFmtId="0" fontId="7" fillId="0" borderId="65" xfId="0" applyFont="1" applyBorder="1" applyAlignment="1" applyProtection="1">
      <alignment horizontal="left" vertical="center" wrapText="1" indent="1"/>
      <protection locked="0"/>
    </xf>
    <xf numFmtId="0" fontId="7" fillId="0" borderId="66" xfId="0" applyFont="1" applyBorder="1" applyAlignment="1" applyProtection="1">
      <alignment horizontal="left" vertical="center" wrapText="1" indent="1"/>
      <protection locked="0"/>
    </xf>
    <xf numFmtId="0" fontId="7" fillId="0" borderId="67" xfId="0" applyFont="1" applyBorder="1" applyAlignment="1" applyProtection="1">
      <alignment horizontal="left" vertical="center" wrapText="1" indent="1"/>
      <protection locked="0"/>
    </xf>
    <xf numFmtId="0" fontId="5" fillId="0" borderId="58" xfId="0" applyFont="1" applyBorder="1" applyAlignment="1" applyProtection="1">
      <alignment horizontal="left" vertical="center" wrapText="1" indent="1"/>
      <protection locked="0"/>
    </xf>
    <xf numFmtId="0" fontId="5" fillId="0" borderId="61" xfId="0" applyFont="1" applyBorder="1" applyAlignment="1" applyProtection="1">
      <alignment horizontal="left" vertical="center" wrapText="1" indent="1"/>
      <protection locked="0"/>
    </xf>
    <xf numFmtId="0" fontId="5" fillId="0" borderId="54" xfId="0" applyFont="1" applyBorder="1" applyAlignment="1" applyProtection="1">
      <alignment horizontal="left" vertical="center" wrapText="1" indent="1"/>
      <protection locked="0"/>
    </xf>
    <xf numFmtId="0" fontId="5" fillId="0" borderId="57" xfId="0" applyFont="1" applyBorder="1" applyAlignment="1" applyProtection="1">
      <alignment horizontal="left" vertical="center" wrapText="1" indent="1"/>
      <protection locked="0"/>
    </xf>
    <xf numFmtId="0" fontId="0" fillId="0" borderId="57" xfId="0" applyBorder="1" applyAlignment="1" applyProtection="1">
      <alignment horizontal="left" vertical="center" wrapText="1" indent="1"/>
      <protection locked="0"/>
    </xf>
    <xf numFmtId="0" fontId="0" fillId="0" borderId="59" xfId="0" applyBorder="1" applyAlignment="1" applyProtection="1">
      <alignment horizontal="left" vertical="center" wrapText="1" indent="1"/>
      <protection locked="0"/>
    </xf>
    <xf numFmtId="0" fontId="5" fillId="0" borderId="69" xfId="0" applyFont="1" applyBorder="1" applyAlignment="1" applyProtection="1">
      <alignment horizontal="left" vertical="center" wrapText="1" indent="1"/>
      <protection locked="0"/>
    </xf>
    <xf numFmtId="0" fontId="5" fillId="0" borderId="70" xfId="0" applyFont="1" applyBorder="1" applyAlignment="1" applyProtection="1">
      <alignment horizontal="left" vertical="center" wrapText="1" indent="1"/>
      <protection locked="0"/>
    </xf>
    <xf numFmtId="0" fontId="0" fillId="0" borderId="70" xfId="0" applyBorder="1" applyAlignment="1" applyProtection="1">
      <alignment horizontal="left" vertical="center" wrapText="1" indent="1"/>
      <protection locked="0"/>
    </xf>
    <xf numFmtId="0" fontId="0" fillId="0" borderId="68" xfId="0" applyBorder="1" applyAlignment="1" applyProtection="1">
      <alignment horizontal="left" vertical="center" wrapText="1" indent="1"/>
      <protection locked="0"/>
    </xf>
    <xf numFmtId="0" fontId="5" fillId="0" borderId="63" xfId="0" applyFont="1" applyBorder="1" applyAlignment="1" applyProtection="1">
      <alignment horizontal="left" vertical="center" wrapText="1" indent="1"/>
      <protection locked="0"/>
    </xf>
    <xf numFmtId="0" fontId="7" fillId="0" borderId="79" xfId="0" applyFont="1" applyBorder="1" applyAlignment="1" applyProtection="1">
      <alignment horizontal="left" vertical="center" indent="1"/>
      <protection locked="0"/>
    </xf>
    <xf numFmtId="0" fontId="7" fillId="0" borderId="81" xfId="0" applyFont="1" applyBorder="1" applyAlignment="1" applyProtection="1">
      <alignment horizontal="left" vertical="center" indent="1"/>
      <protection locked="0"/>
    </xf>
    <xf numFmtId="0" fontId="7" fillId="0" borderId="85" xfId="0" applyFont="1" applyBorder="1" applyAlignment="1" applyProtection="1">
      <alignment horizontal="left" vertical="center" indent="1"/>
      <protection locked="0"/>
    </xf>
    <xf numFmtId="0" fontId="7" fillId="0" borderId="88" xfId="0" applyFont="1" applyBorder="1" applyAlignment="1" applyProtection="1">
      <alignment horizontal="left" vertical="center" wrapText="1" indent="1"/>
      <protection locked="0"/>
    </xf>
    <xf numFmtId="0" fontId="7" fillId="0" borderId="82" xfId="0" applyFont="1" applyBorder="1" applyAlignment="1" applyProtection="1">
      <alignment horizontal="left" vertical="center" wrapText="1" indent="1"/>
      <protection locked="0"/>
    </xf>
    <xf numFmtId="0" fontId="7" fillId="0" borderId="86" xfId="0" applyFont="1" applyBorder="1" applyAlignment="1" applyProtection="1">
      <alignment horizontal="left" vertical="center" wrapText="1" indent="1"/>
      <protection locked="0"/>
    </xf>
    <xf numFmtId="0" fontId="7" fillId="0" borderId="87" xfId="0" applyFont="1" applyBorder="1" applyAlignment="1" applyProtection="1">
      <alignment horizontal="left" vertical="center" wrapText="1" indent="1"/>
      <protection locked="0"/>
    </xf>
    <xf numFmtId="0" fontId="0" fillId="0" borderId="82" xfId="0" applyBorder="1" applyAlignment="1" applyProtection="1">
      <alignment horizontal="left" vertical="center" wrapText="1" indent="1"/>
      <protection locked="0"/>
    </xf>
    <xf numFmtId="0" fontId="0" fillId="0" borderId="87" xfId="0" applyBorder="1" applyAlignment="1" applyProtection="1">
      <alignment horizontal="left" vertical="center" wrapText="1" indent="1"/>
      <protection locked="0"/>
    </xf>
    <xf numFmtId="0" fontId="7" fillId="0" borderId="80" xfId="0" applyFont="1" applyBorder="1" applyAlignment="1" applyProtection="1">
      <alignment horizontal="left" vertical="center" wrapText="1" indent="1"/>
      <protection locked="0"/>
    </xf>
    <xf numFmtId="0" fontId="7" fillId="0" borderId="79" xfId="0" applyFont="1" applyBorder="1" applyAlignment="1" applyProtection="1">
      <alignment horizontal="left" vertical="center" wrapText="1" indent="1"/>
      <protection locked="0"/>
    </xf>
    <xf numFmtId="0" fontId="0" fillId="0" borderId="81" xfId="0" applyBorder="1" applyAlignment="1" applyProtection="1">
      <alignment horizontal="left" vertical="center" wrapText="1" indent="1"/>
      <protection locked="0"/>
    </xf>
    <xf numFmtId="0" fontId="0" fillId="0" borderId="85" xfId="0" applyBorder="1" applyAlignment="1" applyProtection="1">
      <alignment horizontal="left" vertical="center" wrapText="1" indent="1"/>
      <protection locked="0"/>
    </xf>
    <xf numFmtId="0" fontId="6" fillId="0" borderId="71" xfId="0" applyFont="1" applyBorder="1" applyAlignment="1" applyProtection="1">
      <alignment horizontal="left" vertical="center" wrapText="1" indent="1"/>
      <protection locked="0"/>
    </xf>
    <xf numFmtId="0" fontId="6" fillId="0" borderId="73" xfId="0" applyFont="1" applyBorder="1" applyAlignment="1" applyProtection="1">
      <alignment horizontal="left" vertical="center" wrapText="1" indent="1"/>
      <protection locked="0"/>
    </xf>
    <xf numFmtId="0" fontId="0" fillId="0" borderId="73" xfId="0" applyBorder="1" applyAlignment="1" applyProtection="1">
      <alignment horizontal="left" vertical="center" wrapText="1" indent="1"/>
      <protection locked="0"/>
    </xf>
    <xf numFmtId="0" fontId="0" fillId="0" borderId="77" xfId="0" applyBorder="1" applyAlignment="1" applyProtection="1">
      <alignment horizontal="left" vertical="center" wrapText="1" indent="1"/>
      <protection locked="0"/>
    </xf>
    <xf numFmtId="0" fontId="6" fillId="0" borderId="72" xfId="0" applyFont="1" applyBorder="1" applyAlignment="1" applyProtection="1">
      <alignment horizontal="left" vertical="center" wrapText="1" indent="1"/>
      <protection locked="0"/>
    </xf>
    <xf numFmtId="0" fontId="0" fillId="0" borderId="74" xfId="0" applyBorder="1" applyAlignment="1" applyProtection="1">
      <alignment horizontal="left" vertical="center" wrapText="1" indent="1"/>
      <protection locked="0"/>
    </xf>
    <xf numFmtId="0" fontId="7" fillId="0" borderId="75" xfId="0" applyFont="1" applyBorder="1" applyAlignment="1" applyProtection="1">
      <alignment horizontal="left" vertical="center" wrapText="1" indent="1"/>
      <protection locked="0"/>
    </xf>
    <xf numFmtId="0" fontId="0" fillId="0" borderId="76" xfId="0" applyBorder="1" applyAlignment="1" applyProtection="1">
      <alignment horizontal="left" vertical="center" wrapText="1" indent="1"/>
      <protection locked="0"/>
    </xf>
    <xf numFmtId="0" fontId="6" fillId="0" borderId="75" xfId="0" applyFont="1" applyBorder="1" applyAlignment="1" applyProtection="1">
      <alignment horizontal="left" vertical="center" wrapText="1" indent="1"/>
      <protection locked="0"/>
    </xf>
    <xf numFmtId="0" fontId="0" fillId="0" borderId="78" xfId="0" applyBorder="1" applyAlignment="1" applyProtection="1">
      <alignment horizontal="left" vertical="center" wrapText="1" indent="1"/>
      <protection locked="0"/>
    </xf>
    <xf numFmtId="9" fontId="7" fillId="0" borderId="54" xfId="0" applyNumberFormat="1" applyFont="1" applyBorder="1" applyAlignment="1" applyProtection="1">
      <alignment horizontal="left" vertical="center" wrapText="1" indent="1"/>
      <protection locked="0"/>
    </xf>
    <xf numFmtId="9" fontId="7" fillId="0" borderId="57" xfId="0" applyNumberFormat="1" applyFont="1" applyBorder="1" applyAlignment="1" applyProtection="1">
      <alignment horizontal="left" vertical="center" wrapText="1" indent="1"/>
      <protection locked="0"/>
    </xf>
    <xf numFmtId="9" fontId="7" fillId="0" borderId="59" xfId="0" applyNumberFormat="1" applyFont="1" applyBorder="1" applyAlignment="1" applyProtection="1">
      <alignment horizontal="left" vertical="center" wrapText="1" indent="1"/>
      <protection locked="0"/>
    </xf>
    <xf numFmtId="9" fontId="7" fillId="0" borderId="62" xfId="0" applyNumberFormat="1" applyFont="1" applyBorder="1" applyAlignment="1" applyProtection="1">
      <alignment horizontal="left" vertical="center" wrapText="1" indent="1"/>
      <protection locked="0"/>
    </xf>
    <xf numFmtId="9" fontId="7" fillId="0" borderId="58" xfId="0" applyNumberFormat="1" applyFont="1" applyBorder="1" applyAlignment="1" applyProtection="1">
      <alignment horizontal="left" vertical="center" wrapText="1" indent="1"/>
      <protection locked="0"/>
    </xf>
    <xf numFmtId="9" fontId="7" fillId="0" borderId="61" xfId="0" applyNumberFormat="1" applyFont="1" applyBorder="1" applyAlignment="1" applyProtection="1">
      <alignment horizontal="left" vertical="center" wrapText="1" indent="1"/>
      <protection locked="0"/>
    </xf>
    <xf numFmtId="9" fontId="7" fillId="0" borderId="89" xfId="0" applyNumberFormat="1" applyFont="1" applyBorder="1" applyAlignment="1" applyProtection="1">
      <alignment horizontal="left" vertical="center" wrapText="1" indent="1"/>
      <protection locked="0"/>
    </xf>
    <xf numFmtId="9" fontId="7" fillId="0" borderId="90" xfId="0" applyNumberFormat="1" applyFont="1" applyBorder="1" applyAlignment="1" applyProtection="1">
      <alignment horizontal="left" vertical="center" wrapText="1" indent="1"/>
      <protection locked="0"/>
    </xf>
    <xf numFmtId="9" fontId="7" fillId="0" borderId="91" xfId="0" applyNumberFormat="1" applyFont="1" applyBorder="1" applyAlignment="1" applyProtection="1">
      <alignment horizontal="left" vertical="center" wrapText="1" indent="1"/>
      <protection locked="0"/>
    </xf>
    <xf numFmtId="9" fontId="7" fillId="0" borderId="56" xfId="0" applyNumberFormat="1" applyFont="1" applyBorder="1" applyAlignment="1" applyProtection="1">
      <alignment horizontal="left" vertical="center" wrapText="1" indent="1"/>
      <protection locked="0"/>
    </xf>
    <xf numFmtId="0" fontId="0" fillId="0" borderId="83" xfId="0" applyBorder="1" applyAlignment="1" applyProtection="1">
      <alignment horizontal="left" vertical="center" wrapText="1" indent="1"/>
      <protection locked="0"/>
    </xf>
    <xf numFmtId="0" fontId="7" fillId="0" borderId="84" xfId="0" applyFont="1" applyBorder="1" applyAlignment="1" applyProtection="1">
      <alignment horizontal="left" vertical="center" wrapText="1" indent="1"/>
      <protection locked="0"/>
    </xf>
    <xf numFmtId="0" fontId="4" fillId="0" borderId="84" xfId="0" applyFont="1" applyBorder="1" applyAlignment="1" applyProtection="1">
      <alignment horizontal="left" vertical="center" wrapText="1" indent="1"/>
      <protection locked="0"/>
    </xf>
    <xf numFmtId="0" fontId="0" fillId="0" borderId="86" xfId="0" applyBorder="1" applyAlignment="1" applyProtection="1">
      <alignment horizontal="left" vertical="center" wrapText="1" indent="1"/>
      <protection locked="0"/>
    </xf>
    <xf numFmtId="0" fontId="4" fillId="0" borderId="64" xfId="0" applyFont="1" applyBorder="1" applyAlignment="1" applyProtection="1">
      <alignment horizontal="left" vertical="center" wrapText="1" indent="1"/>
      <protection locked="0"/>
    </xf>
    <xf numFmtId="0" fontId="30" fillId="5" borderId="11" xfId="0" applyFont="1" applyFill="1" applyBorder="1" applyAlignment="1">
      <alignment horizontal="center" vertical="center" textRotation="90"/>
    </xf>
    <xf numFmtId="0" fontId="0" fillId="0" borderId="14" xfId="0" applyBorder="1" applyAlignment="1">
      <alignment horizontal="center" vertical="center" textRotation="90"/>
    </xf>
    <xf numFmtId="0" fontId="0" fillId="0" borderId="15" xfId="0" applyBorder="1" applyAlignment="1">
      <alignment horizontal="center" vertical="center" textRotation="90"/>
    </xf>
    <xf numFmtId="0" fontId="7" fillId="3" borderId="38" xfId="0" applyFont="1" applyFill="1" applyBorder="1" applyAlignment="1">
      <alignment horizontal="left" vertical="center" wrapText="1" indent="1"/>
    </xf>
    <xf numFmtId="0" fontId="7" fillId="3" borderId="30" xfId="0" applyFont="1" applyFill="1" applyBorder="1" applyAlignment="1">
      <alignment horizontal="left" vertical="center" wrapText="1" indent="1"/>
    </xf>
    <xf numFmtId="0" fontId="45" fillId="8" borderId="24" xfId="0" applyFont="1" applyFill="1" applyBorder="1" applyAlignment="1">
      <alignment horizontal="left" vertical="center" indent="1"/>
    </xf>
    <xf numFmtId="0" fontId="45" fillId="8" borderId="22" xfId="0" applyFont="1" applyFill="1" applyBorder="1" applyAlignment="1">
      <alignment horizontal="left" vertical="center" indent="1"/>
    </xf>
    <xf numFmtId="0" fontId="7" fillId="3" borderId="33" xfId="0" applyFont="1" applyFill="1" applyBorder="1" applyAlignment="1">
      <alignment horizontal="left" vertical="center" wrapText="1" indent="1"/>
    </xf>
    <xf numFmtId="0" fontId="7" fillId="3" borderId="36" xfId="0" applyFont="1" applyFill="1" applyBorder="1" applyAlignment="1">
      <alignment horizontal="left" vertical="center" wrapText="1" indent="1"/>
    </xf>
    <xf numFmtId="0" fontId="45" fillId="7" borderId="24" xfId="0" applyFont="1" applyFill="1" applyBorder="1" applyAlignment="1">
      <alignment horizontal="left" vertical="center" indent="1"/>
    </xf>
    <xf numFmtId="0" fontId="45" fillId="7" borderId="22" xfId="0" applyFont="1" applyFill="1" applyBorder="1" applyAlignment="1">
      <alignment horizontal="left" vertical="center" indent="1"/>
    </xf>
    <xf numFmtId="0" fontId="7" fillId="3" borderId="27" xfId="0" applyFont="1" applyFill="1" applyBorder="1" applyAlignment="1">
      <alignment horizontal="left" vertical="center" wrapText="1" indent="1"/>
    </xf>
    <xf numFmtId="0" fontId="30" fillId="5" borderId="24" xfId="0" applyFont="1" applyFill="1" applyBorder="1" applyAlignment="1">
      <alignment horizontal="left" vertical="center" indent="1"/>
    </xf>
    <xf numFmtId="0" fontId="30" fillId="5" borderId="22" xfId="0" applyFont="1" applyFill="1" applyBorder="1" applyAlignment="1">
      <alignment horizontal="left" vertical="center" indent="1"/>
    </xf>
    <xf numFmtId="0" fontId="0" fillId="0" borderId="33" xfId="0" applyBorder="1" applyAlignment="1">
      <alignment horizontal="left" indent="1"/>
    </xf>
    <xf numFmtId="0" fontId="7" fillId="3" borderId="8" xfId="0" applyFont="1" applyFill="1" applyBorder="1" applyAlignment="1">
      <alignment horizontal="left" vertical="center" wrapText="1" indent="1"/>
    </xf>
    <xf numFmtId="0" fontId="29" fillId="0" borderId="0" xfId="0" applyFont="1" applyAlignment="1">
      <alignment horizontal="center" wrapText="1"/>
    </xf>
    <xf numFmtId="0" fontId="29" fillId="0" borderId="0" xfId="0" applyFont="1" applyAlignment="1">
      <alignment horizontal="center" vertical="center"/>
    </xf>
    <xf numFmtId="0" fontId="18" fillId="3" borderId="43" xfId="0" applyFont="1" applyFill="1" applyBorder="1" applyAlignment="1">
      <alignment horizontal="left" vertical="center" wrapText="1" indent="1"/>
    </xf>
    <xf numFmtId="0" fontId="18" fillId="3" borderId="44" xfId="0" applyFont="1" applyFill="1" applyBorder="1" applyAlignment="1">
      <alignment horizontal="left" vertical="center" wrapText="1" indent="1"/>
    </xf>
    <xf numFmtId="0" fontId="18" fillId="3" borderId="42" xfId="0" applyFont="1" applyFill="1" applyBorder="1" applyAlignment="1">
      <alignment horizontal="left" vertical="center" wrapText="1" indent="1"/>
    </xf>
    <xf numFmtId="0" fontId="18" fillId="3" borderId="45" xfId="0" applyFont="1" applyFill="1" applyBorder="1" applyAlignment="1">
      <alignment horizontal="left" vertical="center" wrapText="1" indent="1"/>
    </xf>
    <xf numFmtId="0" fontId="18" fillId="3" borderId="46" xfId="0" applyFont="1" applyFill="1" applyBorder="1" applyAlignment="1">
      <alignment horizontal="left" vertical="center" wrapText="1" indent="1"/>
    </xf>
    <xf numFmtId="0" fontId="18" fillId="3" borderId="47" xfId="0" applyFont="1" applyFill="1" applyBorder="1" applyAlignment="1">
      <alignment horizontal="left" vertical="center" wrapText="1" indent="1"/>
    </xf>
    <xf numFmtId="9" fontId="29" fillId="0" borderId="0" xfId="0" applyNumberFormat="1" applyFont="1" applyAlignment="1">
      <alignment horizontal="center"/>
    </xf>
    <xf numFmtId="0" fontId="29" fillId="0" borderId="0" xfId="0" applyFont="1" applyAlignment="1">
      <alignment horizontal="center"/>
    </xf>
    <xf numFmtId="0" fontId="29" fillId="0" borderId="0" xfId="0" applyFont="1" applyAlignment="1">
      <alignment horizontal="left" wrapText="1"/>
    </xf>
    <xf numFmtId="9" fontId="29" fillId="0" borderId="0" xfId="0" applyNumberFormat="1" applyFont="1" applyAlignment="1">
      <alignment horizontal="center" wrapText="1"/>
    </xf>
    <xf numFmtId="9" fontId="30" fillId="3" borderId="50" xfId="0" applyNumberFormat="1" applyFont="1" applyFill="1" applyBorder="1" applyAlignment="1">
      <alignment horizontal="left" vertical="center" wrapText="1" indent="1"/>
    </xf>
    <xf numFmtId="9" fontId="30" fillId="3" borderId="51" xfId="0" applyNumberFormat="1" applyFont="1" applyFill="1" applyBorder="1" applyAlignment="1">
      <alignment horizontal="left" vertical="center" wrapText="1" indent="1"/>
    </xf>
    <xf numFmtId="0" fontId="45" fillId="7" borderId="48" xfId="0" applyFont="1" applyFill="1" applyBorder="1" applyAlignment="1">
      <alignment horizontal="left" vertical="center" indent="1"/>
    </xf>
    <xf numFmtId="9" fontId="30" fillId="3" borderId="43" xfId="0" applyNumberFormat="1" applyFont="1" applyFill="1" applyBorder="1" applyAlignment="1">
      <alignment horizontal="left" vertical="center" wrapText="1" indent="1"/>
    </xf>
    <xf numFmtId="9" fontId="30" fillId="3" borderId="44" xfId="0" applyNumberFormat="1" applyFont="1" applyFill="1" applyBorder="1" applyAlignment="1">
      <alignment horizontal="left" vertical="center" wrapText="1" indent="1"/>
    </xf>
    <xf numFmtId="9" fontId="30" fillId="3" borderId="52" xfId="0" applyNumberFormat="1" applyFont="1" applyFill="1" applyBorder="1" applyAlignment="1">
      <alignment horizontal="left" vertical="center" wrapText="1" indent="1"/>
    </xf>
    <xf numFmtId="9" fontId="30" fillId="3" borderId="53" xfId="0" applyNumberFormat="1" applyFont="1" applyFill="1" applyBorder="1" applyAlignment="1">
      <alignment horizontal="left" vertical="center" wrapText="1" indent="1"/>
    </xf>
    <xf numFmtId="0" fontId="45" fillId="8" borderId="48" xfId="0" applyFont="1" applyFill="1" applyBorder="1" applyAlignment="1">
      <alignment horizontal="left" vertical="center" indent="1"/>
    </xf>
    <xf numFmtId="9" fontId="30" fillId="3" borderId="25" xfId="0" applyNumberFormat="1" applyFont="1" applyFill="1" applyBorder="1" applyAlignment="1">
      <alignment horizontal="left" vertical="center" wrapText="1" indent="1"/>
    </xf>
    <xf numFmtId="0" fontId="3"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0" fontId="8" fillId="0" borderId="4" xfId="0" applyFont="1" applyBorder="1" applyAlignment="1">
      <alignment horizontal="left" vertical="center" wrapText="1" indent="1"/>
    </xf>
    <xf numFmtId="0" fontId="13" fillId="0" borderId="0" xfId="0" applyFont="1" applyAlignment="1">
      <alignment horizontal="left" vertical="center" wrapText="1"/>
    </xf>
    <xf numFmtId="0" fontId="0" fillId="2" borderId="0" xfId="0" applyFill="1"/>
    <xf numFmtId="0" fontId="8" fillId="0" borderId="0" xfId="0" applyFont="1" applyAlignment="1">
      <alignment horizontal="left" vertical="center" wrapText="1"/>
    </xf>
    <xf numFmtId="0" fontId="26" fillId="0" borderId="0" xfId="0" applyFont="1" applyAlignment="1">
      <alignment horizontal="left" vertical="center" wrapText="1"/>
    </xf>
    <xf numFmtId="0" fontId="9" fillId="0" borderId="0" xfId="0" applyFont="1" applyAlignment="1">
      <alignment horizontal="left" vertical="center" wrapText="1" indent="1"/>
    </xf>
    <xf numFmtId="0" fontId="17" fillId="0" borderId="0" xfId="0" applyFont="1" applyAlignment="1">
      <alignment horizontal="left" vertical="center" wrapText="1" indent="1"/>
    </xf>
  </cellXfs>
  <cellStyles count="5">
    <cellStyle name="Hiperlink" xfId="1" builtinId="8"/>
    <cellStyle name="Hiperlink Visitado" xfId="2" builtinId="9" hidden="1"/>
    <cellStyle name="Normal" xfId="0" builtinId="0"/>
    <cellStyle name="Normal 3" xfId="3" xr:uid="{00000000-0005-0000-0000-000003000000}"/>
    <cellStyle name="Porcentagem" xfId="4" builtinId="5"/>
  </cellStyles>
  <dxfs count="114">
    <dxf>
      <font>
        <b/>
        <i val="0"/>
        <color theme="0"/>
      </font>
      <fill>
        <patternFill>
          <bgColor rgb="FFF2B800"/>
        </patternFill>
      </fill>
    </dxf>
    <dxf>
      <font>
        <b/>
        <i val="0"/>
        <color theme="0"/>
      </font>
      <fill>
        <patternFill>
          <bgColor rgb="FF55B03E"/>
        </patternFill>
      </fill>
    </dxf>
    <dxf>
      <font>
        <b/>
        <i val="0"/>
        <color theme="0"/>
      </font>
      <fill>
        <patternFill>
          <bgColor rgb="FFF2B800"/>
        </patternFill>
      </fill>
    </dxf>
    <dxf>
      <font>
        <b/>
        <i val="0"/>
        <color theme="0"/>
      </font>
      <fill>
        <patternFill>
          <bgColor rgb="FF55B03E"/>
        </patternFill>
      </fill>
    </dxf>
    <dxf>
      <font>
        <color theme="0"/>
      </font>
      <fill>
        <patternFill>
          <bgColor rgb="FFF0462E"/>
        </patternFill>
      </fill>
    </dxf>
    <dxf>
      <font>
        <color theme="0"/>
      </font>
      <fill>
        <patternFill>
          <bgColor rgb="FFFFC000"/>
        </patternFill>
      </fill>
    </dxf>
    <dxf>
      <font>
        <color theme="0"/>
      </font>
      <fill>
        <patternFill>
          <bgColor rgb="FF669BCC"/>
        </patternFill>
      </fill>
    </dxf>
    <dxf>
      <font>
        <color theme="0"/>
      </font>
      <fill>
        <patternFill>
          <bgColor rgb="FF55B03E"/>
        </patternFill>
      </fill>
    </dxf>
    <dxf>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none">
          <bgColor auto="1"/>
        </patternFill>
      </fill>
      <border>
        <left/>
        <right/>
        <top/>
        <bottom/>
        <vertical/>
        <horizontal/>
      </border>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rgb="FF55B03E"/>
        </patternFill>
      </fill>
    </dxf>
    <dxf>
      <font>
        <color theme="0"/>
      </font>
      <fill>
        <patternFill>
          <bgColor rgb="FFF0462E"/>
        </patternFill>
      </fill>
    </dxf>
    <dxf>
      <font>
        <color theme="0"/>
      </font>
      <fill>
        <patternFill>
          <bgColor rgb="FFF0462E"/>
        </patternFill>
      </fill>
    </dxf>
    <dxf>
      <font>
        <color theme="0"/>
      </font>
      <fill>
        <patternFill>
          <bgColor rgb="FFFFC000"/>
        </patternFill>
      </fill>
    </dxf>
    <dxf>
      <font>
        <color theme="0"/>
      </font>
      <fill>
        <patternFill>
          <bgColor rgb="FF55B03E"/>
        </patternFill>
      </fill>
    </dxf>
    <dxf>
      <font>
        <color theme="0"/>
      </font>
      <fill>
        <patternFill>
          <bgColor rgb="FF669BCC"/>
        </patternFill>
      </fill>
    </dxf>
    <dxf>
      <font>
        <color theme="0"/>
      </font>
      <fill>
        <patternFill>
          <bgColor rgb="FFF0462E"/>
        </patternFill>
      </fill>
    </dxf>
    <dxf>
      <font>
        <color theme="0"/>
      </font>
      <fill>
        <patternFill>
          <bgColor rgb="FF669ACC"/>
        </patternFill>
      </fill>
    </dxf>
    <dxf>
      <font>
        <color theme="0"/>
      </font>
      <fill>
        <patternFill>
          <bgColor rgb="FF55B03E"/>
        </patternFill>
      </fill>
    </dxf>
    <dxf>
      <font>
        <color theme="0"/>
      </font>
      <fill>
        <patternFill>
          <bgColor rgb="FF55B03E"/>
        </patternFill>
      </fill>
    </dxf>
    <dxf>
      <font>
        <color theme="0"/>
      </font>
      <fill>
        <patternFill>
          <bgColor rgb="FF669BCC"/>
        </patternFill>
      </fill>
    </dxf>
    <dxf>
      <font>
        <color theme="0"/>
      </font>
      <fill>
        <patternFill>
          <bgColor rgb="FFF2B800"/>
        </patternFill>
      </fill>
    </dxf>
    <dxf>
      <font>
        <color theme="0"/>
      </font>
      <fill>
        <patternFill>
          <bgColor rgb="FFF0462E"/>
        </patternFill>
      </fill>
    </dxf>
    <dxf>
      <font>
        <color theme="0"/>
      </font>
      <fill>
        <patternFill>
          <bgColor rgb="FF55B03E"/>
        </patternFill>
      </fill>
    </dxf>
    <dxf>
      <font>
        <color theme="0"/>
      </font>
      <fill>
        <patternFill>
          <bgColor rgb="FF669BCC"/>
        </patternFill>
      </fill>
    </dxf>
    <dxf>
      <font>
        <color theme="0"/>
      </font>
      <fill>
        <patternFill>
          <bgColor rgb="FFF2B800"/>
        </patternFill>
      </fill>
    </dxf>
    <dxf>
      <font>
        <color theme="0"/>
      </font>
      <fill>
        <patternFill>
          <bgColor rgb="FFF0462E"/>
        </patternFill>
      </fill>
    </dxf>
    <dxf>
      <font>
        <color theme="0"/>
      </font>
      <fill>
        <patternFill>
          <bgColor rgb="FF55B03E"/>
        </patternFill>
      </fill>
    </dxf>
    <dxf>
      <font>
        <color theme="0"/>
      </font>
      <fill>
        <patternFill>
          <bgColor rgb="FF669BCC"/>
        </patternFill>
      </fill>
    </dxf>
    <dxf>
      <font>
        <color theme="0"/>
      </font>
      <fill>
        <patternFill>
          <bgColor rgb="FFF2B800"/>
        </patternFill>
      </fill>
    </dxf>
    <dxf>
      <font>
        <color theme="0"/>
      </font>
      <fill>
        <patternFill>
          <bgColor rgb="FFF0462E"/>
        </patternFill>
      </fill>
    </dxf>
    <dxf>
      <font>
        <color theme="0"/>
      </font>
      <fill>
        <patternFill>
          <bgColor rgb="FF55B03E"/>
        </patternFill>
      </fill>
    </dxf>
    <dxf>
      <font>
        <color theme="0"/>
      </font>
      <fill>
        <patternFill>
          <bgColor rgb="FF669BCC"/>
        </patternFill>
      </fill>
    </dxf>
    <dxf>
      <font>
        <color theme="0"/>
      </font>
      <fill>
        <patternFill>
          <bgColor rgb="FFF2B800"/>
        </patternFill>
      </fill>
    </dxf>
    <dxf>
      <font>
        <color theme="0"/>
      </font>
      <fill>
        <patternFill>
          <bgColor rgb="FFF0462E"/>
        </patternFill>
      </fill>
    </dxf>
    <dxf>
      <font>
        <color theme="0"/>
      </font>
      <fill>
        <patternFill>
          <bgColor rgb="FF55B03E"/>
        </patternFill>
      </fill>
    </dxf>
    <dxf>
      <font>
        <color theme="0"/>
      </font>
      <fill>
        <patternFill>
          <bgColor rgb="FF669BCC"/>
        </patternFill>
      </fill>
    </dxf>
    <dxf>
      <font>
        <color theme="0"/>
      </font>
      <fill>
        <patternFill>
          <bgColor rgb="FFF2B800"/>
        </patternFill>
      </fill>
    </dxf>
    <dxf>
      <font>
        <color theme="0"/>
      </font>
      <fill>
        <patternFill>
          <bgColor rgb="FFF0462E"/>
        </patternFill>
      </fill>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b val="0"/>
        <i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s>
  <tableStyles count="0" defaultTableStyle="TableStyleMedium9" defaultPivotStyle="PivotStyleMedium7"/>
  <colors>
    <mruColors>
      <color rgb="FF55B03E"/>
      <color rgb="FFF0462E"/>
      <color rgb="FF669BCC"/>
      <color rgb="FF669ACC"/>
      <color rgb="FFF2B800"/>
      <color rgb="FF6699CC"/>
      <color rgb="FF0562C1"/>
      <color rgb="FFE71919"/>
      <color rgb="FF566DCE"/>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Ran_ge!$G$5</c:f>
              <c:strCache>
                <c:ptCount val="1"/>
                <c:pt idx="0">
                  <c:v>Pontuação Atual</c:v>
                </c:pt>
              </c:strCache>
            </c:strRef>
          </c:tx>
          <c:spPr>
            <a:solidFill>
              <a:srgbClr val="4F81B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Ran_ge!$C$6:$C$10</c:f>
              <c:strCache>
                <c:ptCount val="5"/>
                <c:pt idx="0">
                  <c:v>Estratégia</c:v>
                </c:pt>
                <c:pt idx="1">
                  <c:v>Finanças</c:v>
                </c:pt>
                <c:pt idx="2">
                  <c:v>Marketing</c:v>
                </c:pt>
                <c:pt idx="3">
                  <c:v>Operações</c:v>
                </c:pt>
                <c:pt idx="4">
                  <c:v>Gestão de pessoas (GP)</c:v>
                </c:pt>
              </c:strCache>
            </c:strRef>
          </c:cat>
          <c:val>
            <c:numRef>
              <c:f>Ran_ge!$G$6:$G$10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AEE1-4E39-B365-030823AF6069}"/>
            </c:ext>
          </c:extLst>
        </c:ser>
        <c:dLbls>
          <c:showLegendKey val="0"/>
          <c:showVal val="0"/>
          <c:showCatName val="0"/>
          <c:showSerName val="0"/>
          <c:showPercent val="0"/>
          <c:showBubbleSize val="0"/>
        </c:dLbls>
        <c:gapWidth val="219"/>
        <c:overlap val="-27"/>
        <c:axId val="375876608"/>
        <c:axId val="375911168"/>
      </c:barChart>
      <c:catAx>
        <c:axId val="375876608"/>
        <c:scaling>
          <c:orientation val="minMax"/>
        </c:scaling>
        <c:delete val="0"/>
        <c:axPos val="b"/>
        <c:numFmt formatCode="General" sourceLinked="1"/>
        <c:majorTickMark val="none"/>
        <c:minorTickMark val="none"/>
        <c:tickLblPos val="nextTo"/>
        <c:spPr>
          <a:ln w="3175">
            <a:solidFill>
              <a:srgbClr val="C0C0C0"/>
            </a:solidFill>
            <a:prstDash val="solid"/>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75911168"/>
        <c:crosses val="autoZero"/>
        <c:auto val="1"/>
        <c:lblAlgn val="ctr"/>
        <c:lblOffset val="100"/>
        <c:noMultiLvlLbl val="0"/>
      </c:catAx>
      <c:valAx>
        <c:axId val="375911168"/>
        <c:scaling>
          <c:orientation val="minMax"/>
        </c:scaling>
        <c:delete val="1"/>
        <c:axPos val="l"/>
        <c:numFmt formatCode="0%" sourceLinked="1"/>
        <c:majorTickMark val="none"/>
        <c:minorTickMark val="none"/>
        <c:tickLblPos val="nextTo"/>
        <c:crossAx val="375876608"/>
        <c:crosses val="autoZero"/>
        <c:crossBetween val="between"/>
      </c:valAx>
      <c:spPr>
        <a:solidFill>
          <a:schemeClr val="bg1">
            <a:lumMod val="95000"/>
          </a:schemeClr>
        </a:solidFill>
        <a:ln w="25400">
          <a:noFill/>
        </a:ln>
      </c:spPr>
    </c:plotArea>
    <c:plotVisOnly val="1"/>
    <c:dispBlanksAs val="gap"/>
    <c:showDLblsOverMax val="0"/>
  </c:chart>
  <c:spPr>
    <a:solidFill>
      <a:srgbClr val="FFFFFF"/>
    </a:solidFill>
    <a:ln w="3175">
      <a:solidFill>
        <a:srgbClr val="C0C0C0"/>
      </a:solidFill>
      <a:prstDash val="solid"/>
    </a:ln>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Ran_ge!$G$5</c:f>
              <c:strCache>
                <c:ptCount val="1"/>
                <c:pt idx="0">
                  <c:v>Pontuação Atual</c:v>
                </c:pt>
              </c:strCache>
            </c:strRef>
          </c:tx>
          <c:spPr>
            <a:ln w="25400">
              <a:solidFill>
                <a:srgbClr val="55B03E"/>
              </a:solidFill>
              <a:prstDash val="solid"/>
            </a:ln>
          </c:spPr>
          <c:marker>
            <c:symbol val="none"/>
          </c:marker>
          <c:cat>
            <c:strRef>
              <c:f>Ran_ge!$C$6:$C$10</c:f>
              <c:strCache>
                <c:ptCount val="5"/>
                <c:pt idx="0">
                  <c:v>Estratégia</c:v>
                </c:pt>
                <c:pt idx="1">
                  <c:v>Finanças</c:v>
                </c:pt>
                <c:pt idx="2">
                  <c:v>Marketing</c:v>
                </c:pt>
                <c:pt idx="3">
                  <c:v>Operações</c:v>
                </c:pt>
                <c:pt idx="4">
                  <c:v>Gestão de pessoas (GP)</c:v>
                </c:pt>
              </c:strCache>
            </c:strRef>
          </c:cat>
          <c:val>
            <c:numRef>
              <c:f>Ran_ge!$G$6:$G$10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6FAE-48C0-98FD-DFE29CA72277}"/>
            </c:ext>
          </c:extLst>
        </c:ser>
        <c:dLbls>
          <c:showLegendKey val="0"/>
          <c:showVal val="0"/>
          <c:showCatName val="0"/>
          <c:showSerName val="0"/>
          <c:showPercent val="0"/>
          <c:showBubbleSize val="0"/>
        </c:dLbls>
        <c:axId val="512271872"/>
        <c:axId val="512273408"/>
      </c:radarChart>
      <c:catAx>
        <c:axId val="512271872"/>
        <c:scaling>
          <c:orientation val="minMax"/>
        </c:scaling>
        <c:delete val="0"/>
        <c:axPos val="b"/>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12273408"/>
        <c:crosses val="autoZero"/>
        <c:auto val="0"/>
        <c:lblAlgn val="ctr"/>
        <c:lblOffset val="100"/>
        <c:noMultiLvlLbl val="0"/>
      </c:catAx>
      <c:valAx>
        <c:axId val="512273408"/>
        <c:scaling>
          <c:orientation val="minMax"/>
          <c:max val="1"/>
          <c:min val="0"/>
        </c:scaling>
        <c:delete val="1"/>
        <c:axPos val="l"/>
        <c:majorGridlines>
          <c:spPr>
            <a:ln w="3175">
              <a:solidFill>
                <a:srgbClr val="C0C0C0"/>
              </a:solidFill>
              <a:prstDash val="solid"/>
            </a:ln>
          </c:spPr>
        </c:majorGridlines>
        <c:numFmt formatCode="0%" sourceLinked="1"/>
        <c:majorTickMark val="out"/>
        <c:minorTickMark val="none"/>
        <c:tickLblPos val="nextTo"/>
        <c:crossAx val="512271872"/>
        <c:crosses val="autoZero"/>
        <c:crossBetween val="between"/>
      </c:valAx>
      <c:spPr>
        <a:noFill/>
        <a:ln w="25400">
          <a:noFill/>
        </a:ln>
      </c:spPr>
    </c:plotArea>
    <c:plotVisOnly val="1"/>
    <c:dispBlanksAs val="gap"/>
    <c:showDLblsOverMax val="0"/>
  </c:chart>
  <c:spPr>
    <a:solidFill>
      <a:srgbClr val="FFFFFF"/>
    </a:solidFill>
    <a:ln w="3175">
      <a:solidFill>
        <a:srgbClr val="C0C0C0"/>
      </a:solidFill>
      <a:prstDash val="solid"/>
    </a:ln>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Rel_im!$N$44</c:f>
              <c:strCache>
                <c:ptCount val="1"/>
                <c:pt idx="0">
                  <c:v>Pontuação mínima recomendada</c:v>
                </c:pt>
              </c:strCache>
            </c:strRef>
          </c:tx>
          <c:spPr>
            <a:ln w="25400">
              <a:solidFill>
                <a:srgbClr val="FFC000"/>
              </a:solidFill>
              <a:prstDash val="solid"/>
            </a:ln>
          </c:spPr>
          <c:marker>
            <c:symbol val="none"/>
          </c:marker>
          <c:cat>
            <c:strRef>
              <c:f>Rel_im!$M$47:$M$51</c:f>
              <c:strCache>
                <c:ptCount val="5"/>
                <c:pt idx="0">
                  <c:v>Estratégia</c:v>
                </c:pt>
                <c:pt idx="1">
                  <c:v>Finanças</c:v>
                </c:pt>
                <c:pt idx="2">
                  <c:v>Marketing</c:v>
                </c:pt>
                <c:pt idx="3">
                  <c:v>Operações</c:v>
                </c:pt>
                <c:pt idx="4">
                  <c:v>Gestão de Pessoas (GP)</c:v>
                </c:pt>
              </c:strCache>
            </c:strRef>
          </c:cat>
          <c:val>
            <c:numRef>
              <c:f>Rel_im!$N$47:$N$51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9C8F-448D-8CDB-6CED596DD182}"/>
            </c:ext>
          </c:extLst>
        </c:ser>
        <c:dLbls>
          <c:showLegendKey val="0"/>
          <c:showVal val="0"/>
          <c:showCatName val="0"/>
          <c:showSerName val="0"/>
          <c:showPercent val="0"/>
          <c:showBubbleSize val="0"/>
        </c:dLbls>
        <c:axId val="512293504"/>
        <c:axId val="518922624"/>
      </c:radarChart>
      <c:catAx>
        <c:axId val="512293504"/>
        <c:scaling>
          <c:orientation val="minMax"/>
        </c:scaling>
        <c:delete val="0"/>
        <c:axPos val="b"/>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18922624"/>
        <c:crosses val="autoZero"/>
        <c:auto val="0"/>
        <c:lblAlgn val="ctr"/>
        <c:lblOffset val="100"/>
        <c:noMultiLvlLbl val="0"/>
      </c:catAx>
      <c:valAx>
        <c:axId val="518922624"/>
        <c:scaling>
          <c:orientation val="minMax"/>
          <c:max val="1"/>
          <c:min val="0"/>
        </c:scaling>
        <c:delete val="1"/>
        <c:axPos val="l"/>
        <c:majorGridlines>
          <c:spPr>
            <a:ln w="3175">
              <a:solidFill>
                <a:srgbClr val="C0C0C0"/>
              </a:solidFill>
              <a:prstDash val="solid"/>
            </a:ln>
          </c:spPr>
        </c:majorGridlines>
        <c:numFmt formatCode="0%" sourceLinked="1"/>
        <c:majorTickMark val="out"/>
        <c:minorTickMark val="none"/>
        <c:tickLblPos val="nextTo"/>
        <c:crossAx val="512293504"/>
        <c:crosses val="autoZero"/>
        <c:crossBetween val="between"/>
      </c:valAx>
      <c:spPr>
        <a:noFill/>
        <a:ln w="25400">
          <a:noFill/>
        </a:ln>
      </c:spPr>
    </c:plotArea>
    <c:plotVisOnly val="1"/>
    <c:dispBlanksAs val="gap"/>
    <c:showDLblsOverMax val="0"/>
  </c:chart>
  <c:spPr>
    <a:solidFill>
      <a:srgbClr val="FFFFFF"/>
    </a:solidFill>
    <a:ln w="3175">
      <a:solidFill>
        <a:srgbClr val="C0C0C0"/>
      </a:solidFill>
      <a:prstDash val="solid"/>
    </a:ln>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27953704507117"/>
          <c:y val="0.14957495420986044"/>
          <c:w val="0.54559717597740431"/>
          <c:h val="0.66727732774410398"/>
        </c:manualLayout>
      </c:layout>
      <c:radarChart>
        <c:radarStyle val="marker"/>
        <c:varyColors val="0"/>
        <c:ser>
          <c:idx val="0"/>
          <c:order val="0"/>
          <c:tx>
            <c:strRef>
              <c:f>Rel_im!$R$46</c:f>
              <c:strCache>
                <c:ptCount val="1"/>
                <c:pt idx="0">
                  <c:v>Pontuação desejada</c:v>
                </c:pt>
              </c:strCache>
            </c:strRef>
          </c:tx>
          <c:spPr>
            <a:ln w="25400">
              <a:solidFill>
                <a:srgbClr val="FFC000"/>
              </a:solidFill>
              <a:prstDash val="solid"/>
            </a:ln>
          </c:spPr>
          <c:marker>
            <c:symbol val="none"/>
          </c:marker>
          <c:cat>
            <c:strLit>
              <c:ptCount val="5"/>
              <c:pt idx="0">
                <c:v>Estratégia</c:v>
              </c:pt>
              <c:pt idx="1">
                <c:v>Finanças</c:v>
              </c:pt>
              <c:pt idx="2">
                <c:v>Marketing</c:v>
              </c:pt>
              <c:pt idx="3">
                <c:v>Operações</c:v>
              </c:pt>
              <c:pt idx="4">
                <c:v>Gestão de Pessoas (GP)</c:v>
              </c:pt>
            </c:strLit>
          </c:cat>
          <c:val>
            <c:numRef>
              <c:f>Rel_im!$R$47:$R$51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7AAC-4BA9-B6D1-B507D353043B}"/>
            </c:ext>
          </c:extLst>
        </c:ser>
        <c:ser>
          <c:idx val="1"/>
          <c:order val="1"/>
          <c:tx>
            <c:strRef>
              <c:f>Rel_im!$Q$46</c:f>
              <c:strCache>
                <c:ptCount val="1"/>
                <c:pt idx="0">
                  <c:v>Pontuação atual</c:v>
                </c:pt>
              </c:strCache>
            </c:strRef>
          </c:tx>
          <c:spPr>
            <a:ln w="25400">
              <a:solidFill>
                <a:srgbClr val="55B03E"/>
              </a:solidFill>
              <a:prstDash val="solid"/>
            </a:ln>
          </c:spPr>
          <c:marker>
            <c:symbol val="none"/>
          </c:marker>
          <c:cat>
            <c:strLit>
              <c:ptCount val="5"/>
              <c:pt idx="0">
                <c:v>Estratégia</c:v>
              </c:pt>
              <c:pt idx="1">
                <c:v>Finanças</c:v>
              </c:pt>
              <c:pt idx="2">
                <c:v>Marketing</c:v>
              </c:pt>
              <c:pt idx="3">
                <c:v>Operações</c:v>
              </c:pt>
              <c:pt idx="4">
                <c:v>Gestão de Pessoas (GP)</c:v>
              </c:pt>
            </c:strLit>
          </c:cat>
          <c:val>
            <c:numRef>
              <c:f>Rel_im!$Q$47:$Q$51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7AAC-4BA9-B6D1-B507D353043B}"/>
            </c:ext>
          </c:extLst>
        </c:ser>
        <c:dLbls>
          <c:showLegendKey val="0"/>
          <c:showVal val="0"/>
          <c:showCatName val="0"/>
          <c:showSerName val="0"/>
          <c:showPercent val="0"/>
          <c:showBubbleSize val="0"/>
        </c:dLbls>
        <c:axId val="518956160"/>
        <c:axId val="518957696"/>
      </c:radarChart>
      <c:catAx>
        <c:axId val="518956160"/>
        <c:scaling>
          <c:orientation val="minMax"/>
        </c:scaling>
        <c:delete val="0"/>
        <c:axPos val="b"/>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18957696"/>
        <c:crosses val="autoZero"/>
        <c:auto val="0"/>
        <c:lblAlgn val="ctr"/>
        <c:lblOffset val="100"/>
        <c:noMultiLvlLbl val="0"/>
      </c:catAx>
      <c:valAx>
        <c:axId val="518957696"/>
        <c:scaling>
          <c:orientation val="minMax"/>
          <c:max val="1"/>
          <c:min val="0"/>
        </c:scaling>
        <c:delete val="1"/>
        <c:axPos val="l"/>
        <c:majorGridlines>
          <c:spPr>
            <a:ln w="3175">
              <a:solidFill>
                <a:srgbClr val="C0C0C0"/>
              </a:solidFill>
              <a:prstDash val="solid"/>
            </a:ln>
          </c:spPr>
        </c:majorGridlines>
        <c:numFmt formatCode="0%" sourceLinked="1"/>
        <c:majorTickMark val="out"/>
        <c:minorTickMark val="none"/>
        <c:tickLblPos val="nextTo"/>
        <c:crossAx val="518956160"/>
        <c:crosses val="autoZero"/>
        <c:crossBetween val="between"/>
      </c:valAx>
      <c:spPr>
        <a:solidFill>
          <a:srgbClr val="FFFFFF"/>
        </a:solidFill>
        <a:ln w="25400">
          <a:noFill/>
        </a:ln>
      </c:spPr>
    </c:plotArea>
    <c:legend>
      <c:legendPos val="r"/>
      <c:layout>
        <c:manualLayout>
          <c:xMode val="edge"/>
          <c:yMode val="edge"/>
          <c:x val="0.10622705872831401"/>
          <c:y val="0.89951995495671799"/>
          <c:w val="0.79120843742468405"/>
          <c:h val="8.1339570395022306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rgbClr val="FFFFFF"/>
    </a:solidFill>
    <a:ln w="3175">
      <a:solidFill>
        <a:srgbClr val="C0C0C0"/>
      </a:solidFill>
      <a:prstDash val="solid"/>
    </a:ln>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Ran_ge!$D$5</c:f>
              <c:strCache>
                <c:ptCount val="1"/>
                <c:pt idx="0">
                  <c:v>% de deficiência "Comportamental"</c:v>
                </c:pt>
              </c:strCache>
            </c:strRef>
          </c:tx>
          <c:spPr>
            <a:solidFill>
              <a:srgbClr val="55B03E"/>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Ran_ge!$C$6:$C$10</c:f>
              <c:strCache>
                <c:ptCount val="5"/>
                <c:pt idx="0">
                  <c:v>Estratégia</c:v>
                </c:pt>
                <c:pt idx="1">
                  <c:v>Finanças</c:v>
                </c:pt>
                <c:pt idx="2">
                  <c:v>Marketing</c:v>
                </c:pt>
                <c:pt idx="3">
                  <c:v>Operações</c:v>
                </c:pt>
                <c:pt idx="4">
                  <c:v>Gestão de pessoas (GP)</c:v>
                </c:pt>
              </c:strCache>
            </c:strRef>
          </c:cat>
          <c:val>
            <c:numRef>
              <c:f>Ran_ge!$D$6:$D$10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7EFC-4762-8CB6-FC4A5B718D31}"/>
            </c:ext>
          </c:extLst>
        </c:ser>
        <c:ser>
          <c:idx val="5"/>
          <c:order val="1"/>
          <c:tx>
            <c:strRef>
              <c:f>Ran_ge!$E$5</c:f>
              <c:strCache>
                <c:ptCount val="1"/>
                <c:pt idx="0">
                  <c:v>% de deficiência "Ferramental"</c:v>
                </c:pt>
              </c:strCache>
            </c:strRef>
          </c:tx>
          <c:spPr>
            <a:solidFill>
              <a:srgbClr val="6699CC"/>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Ran_ge!$C$6:$C$10</c:f>
              <c:strCache>
                <c:ptCount val="5"/>
                <c:pt idx="0">
                  <c:v>Estratégia</c:v>
                </c:pt>
                <c:pt idx="1">
                  <c:v>Finanças</c:v>
                </c:pt>
                <c:pt idx="2">
                  <c:v>Marketing</c:v>
                </c:pt>
                <c:pt idx="3">
                  <c:v>Operações</c:v>
                </c:pt>
                <c:pt idx="4">
                  <c:v>Gestão de pessoas (GP)</c:v>
                </c:pt>
              </c:strCache>
            </c:strRef>
          </c:cat>
          <c:val>
            <c:numRef>
              <c:f>Ran_ge!$E$6:$E$10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7EFC-4762-8CB6-FC4A5B718D31}"/>
            </c:ext>
          </c:extLst>
        </c:ser>
        <c:ser>
          <c:idx val="6"/>
          <c:order val="2"/>
          <c:tx>
            <c:strRef>
              <c:f>Ran_ge!$F$5</c:f>
              <c:strCache>
                <c:ptCount val="1"/>
                <c:pt idx="0">
                  <c:v>% de deficiência "Técnica"</c:v>
                </c:pt>
              </c:strCache>
            </c:strRef>
          </c:tx>
          <c:spPr>
            <a:solidFill>
              <a:srgbClr val="F2B800"/>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Ran_ge!$C$6:$C$10</c:f>
              <c:strCache>
                <c:ptCount val="5"/>
                <c:pt idx="0">
                  <c:v>Estratégia</c:v>
                </c:pt>
                <c:pt idx="1">
                  <c:v>Finanças</c:v>
                </c:pt>
                <c:pt idx="2">
                  <c:v>Marketing</c:v>
                </c:pt>
                <c:pt idx="3">
                  <c:v>Operações</c:v>
                </c:pt>
                <c:pt idx="4">
                  <c:v>Gestão de pessoas (GP)</c:v>
                </c:pt>
              </c:strCache>
            </c:strRef>
          </c:cat>
          <c:val>
            <c:numRef>
              <c:f>Ran_ge!$F$6:$F$10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7EFC-4762-8CB6-FC4A5B718D31}"/>
            </c:ext>
          </c:extLst>
        </c:ser>
        <c:dLbls>
          <c:showLegendKey val="0"/>
          <c:showVal val="0"/>
          <c:showCatName val="0"/>
          <c:showSerName val="0"/>
          <c:showPercent val="0"/>
          <c:showBubbleSize val="0"/>
        </c:dLbls>
        <c:gapWidth val="219"/>
        <c:overlap val="-27"/>
        <c:axId val="547031296"/>
        <c:axId val="547045376"/>
      </c:barChart>
      <c:catAx>
        <c:axId val="547031296"/>
        <c:scaling>
          <c:orientation val="minMax"/>
        </c:scaling>
        <c:delete val="0"/>
        <c:axPos val="b"/>
        <c:numFmt formatCode="General" sourceLinked="1"/>
        <c:majorTickMark val="none"/>
        <c:minorTickMark val="none"/>
        <c:tickLblPos val="nextTo"/>
        <c:spPr>
          <a:ln w="3175">
            <a:solidFill>
              <a:srgbClr val="C0C0C0"/>
            </a:solidFill>
            <a:prstDash val="solid"/>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47045376"/>
        <c:crosses val="autoZero"/>
        <c:auto val="1"/>
        <c:lblAlgn val="ctr"/>
        <c:lblOffset val="100"/>
        <c:noMultiLvlLbl val="0"/>
      </c:catAx>
      <c:valAx>
        <c:axId val="547045376"/>
        <c:scaling>
          <c:orientation val="minMax"/>
        </c:scaling>
        <c:delete val="1"/>
        <c:axPos val="l"/>
        <c:numFmt formatCode="0%" sourceLinked="1"/>
        <c:majorTickMark val="none"/>
        <c:minorTickMark val="none"/>
        <c:tickLblPos val="nextTo"/>
        <c:crossAx val="547031296"/>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rgbClr val="FFFFFF"/>
    </a:solidFill>
    <a:ln w="3175">
      <a:solidFill>
        <a:srgbClr val="C0C0C0"/>
      </a:solidFill>
      <a:prstDash val="solid"/>
    </a:ln>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74678412723163"/>
          <c:y val="0.11784962452129397"/>
          <c:w val="0.5285064317455368"/>
          <c:h val="0.76430075095741212"/>
        </c:manualLayout>
      </c:layout>
      <c:radarChart>
        <c:radarStyle val="filled"/>
        <c:varyColors val="0"/>
        <c:ser>
          <c:idx val="0"/>
          <c:order val="0"/>
          <c:tx>
            <c:strRef>
              <c:f>Ran_ge!$G$5</c:f>
              <c:strCache>
                <c:ptCount val="1"/>
                <c:pt idx="0">
                  <c:v>Pontuação Atual</c:v>
                </c:pt>
              </c:strCache>
            </c:strRef>
          </c:tx>
          <c:spPr>
            <a:solidFill>
              <a:srgbClr val="669BCC"/>
            </a:solidFill>
            <a:ln w="25400">
              <a:no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Ran_ge!$C$6:$C$10</c:f>
              <c:strCache>
                <c:ptCount val="5"/>
                <c:pt idx="0">
                  <c:v>Estratégia</c:v>
                </c:pt>
                <c:pt idx="1">
                  <c:v>Finanças</c:v>
                </c:pt>
                <c:pt idx="2">
                  <c:v>Marketing</c:v>
                </c:pt>
                <c:pt idx="3">
                  <c:v>Operações</c:v>
                </c:pt>
                <c:pt idx="4">
                  <c:v>Gestão de pessoas (GP)</c:v>
                </c:pt>
              </c:strCache>
            </c:strRef>
          </c:cat>
          <c:val>
            <c:numRef>
              <c:f>Ran_ge!$G$6:$G$10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6FAE-48C0-98FD-DFE29CA72277}"/>
            </c:ext>
          </c:extLst>
        </c:ser>
        <c:dLbls>
          <c:showLegendKey val="0"/>
          <c:showVal val="0"/>
          <c:showCatName val="0"/>
          <c:showSerName val="0"/>
          <c:showPercent val="0"/>
          <c:showBubbleSize val="0"/>
        </c:dLbls>
        <c:axId val="377962880"/>
        <c:axId val="377964416"/>
      </c:radarChart>
      <c:catAx>
        <c:axId val="377962880"/>
        <c:scaling>
          <c:orientation val="minMax"/>
        </c:scaling>
        <c:delete val="0"/>
        <c:axPos val="b"/>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77964416"/>
        <c:crosses val="autoZero"/>
        <c:auto val="0"/>
        <c:lblAlgn val="ctr"/>
        <c:lblOffset val="100"/>
        <c:noMultiLvlLbl val="0"/>
      </c:catAx>
      <c:valAx>
        <c:axId val="377964416"/>
        <c:scaling>
          <c:orientation val="minMax"/>
          <c:max val="1"/>
          <c:min val="0"/>
        </c:scaling>
        <c:delete val="1"/>
        <c:axPos val="l"/>
        <c:majorGridlines>
          <c:spPr>
            <a:ln w="3175">
              <a:solidFill>
                <a:srgbClr val="C0C0C0"/>
              </a:solidFill>
              <a:prstDash val="solid"/>
            </a:ln>
          </c:spPr>
        </c:majorGridlines>
        <c:numFmt formatCode="0%" sourceLinked="1"/>
        <c:majorTickMark val="out"/>
        <c:minorTickMark val="none"/>
        <c:tickLblPos val="nextTo"/>
        <c:crossAx val="377962880"/>
        <c:crosses val="autoZero"/>
        <c:crossBetween val="between"/>
      </c:valAx>
      <c:spPr>
        <a:noFill/>
        <a:ln w="25400">
          <a:noFill/>
        </a:ln>
      </c:spPr>
    </c:plotArea>
    <c:plotVisOnly val="1"/>
    <c:dispBlanksAs val="gap"/>
    <c:showDLblsOverMax val="0"/>
  </c:chart>
  <c:spPr>
    <a:solidFill>
      <a:srgbClr val="FFFFFF"/>
    </a:solidFill>
    <a:ln w="3175">
      <a:solidFill>
        <a:srgbClr val="C0C0C0"/>
      </a:solidFill>
      <a:prstDash val="solid"/>
    </a:ln>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76013586536977"/>
          <c:y val="0.1240919214177483"/>
          <c:w val="0.54163408985641504"/>
          <c:h val="0.81273089717846947"/>
        </c:manualLayout>
      </c:layout>
      <c:radarChart>
        <c:radarStyle val="filled"/>
        <c:varyColors val="0"/>
        <c:ser>
          <c:idx val="0"/>
          <c:order val="0"/>
          <c:tx>
            <c:strRef>
              <c:f>Dash_dia!$AC$7</c:f>
              <c:strCache>
                <c:ptCount val="1"/>
                <c:pt idx="0">
                  <c:v>Pontuação mínima recomendada</c:v>
                </c:pt>
              </c:strCache>
            </c:strRef>
          </c:tx>
          <c:spPr>
            <a:solidFill>
              <a:srgbClr val="FFC000"/>
            </a:solidFill>
            <a:ln w="25400">
              <a:no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Dash_dia!$AB$10:$AB$14</c:f>
              <c:strCache>
                <c:ptCount val="5"/>
                <c:pt idx="0">
                  <c:v>Estratégia</c:v>
                </c:pt>
                <c:pt idx="1">
                  <c:v>Finanças</c:v>
                </c:pt>
                <c:pt idx="2">
                  <c:v>Marketing</c:v>
                </c:pt>
                <c:pt idx="3">
                  <c:v>Operações</c:v>
                </c:pt>
                <c:pt idx="4">
                  <c:v>Gestão de Pessoas (GP)</c:v>
                </c:pt>
              </c:strCache>
            </c:strRef>
          </c:cat>
          <c:val>
            <c:numRef>
              <c:f>Dash_dia!$AC$10:$AC$14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9C8F-448D-8CDB-6CED596DD182}"/>
            </c:ext>
          </c:extLst>
        </c:ser>
        <c:dLbls>
          <c:showLegendKey val="0"/>
          <c:showVal val="0"/>
          <c:showCatName val="0"/>
          <c:showSerName val="0"/>
          <c:showPercent val="0"/>
          <c:showBubbleSize val="0"/>
        </c:dLbls>
        <c:axId val="377988608"/>
        <c:axId val="377990144"/>
      </c:radarChart>
      <c:catAx>
        <c:axId val="377988608"/>
        <c:scaling>
          <c:orientation val="minMax"/>
        </c:scaling>
        <c:delete val="0"/>
        <c:axPos val="b"/>
        <c:majorGridlines/>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77990144"/>
        <c:crosses val="autoZero"/>
        <c:auto val="0"/>
        <c:lblAlgn val="ctr"/>
        <c:lblOffset val="100"/>
        <c:noMultiLvlLbl val="0"/>
      </c:catAx>
      <c:valAx>
        <c:axId val="377990144"/>
        <c:scaling>
          <c:orientation val="minMax"/>
          <c:max val="1"/>
          <c:min val="0"/>
        </c:scaling>
        <c:delete val="1"/>
        <c:axPos val="l"/>
        <c:majorGridlines>
          <c:spPr>
            <a:ln w="3175">
              <a:solidFill>
                <a:srgbClr val="C0C0C0"/>
              </a:solidFill>
              <a:prstDash val="solid"/>
            </a:ln>
          </c:spPr>
        </c:majorGridlines>
        <c:numFmt formatCode="0%" sourceLinked="1"/>
        <c:majorTickMark val="out"/>
        <c:minorTickMark val="none"/>
        <c:tickLblPos val="nextTo"/>
        <c:crossAx val="377988608"/>
        <c:crosses val="autoZero"/>
        <c:crossBetween val="between"/>
      </c:valAx>
      <c:spPr>
        <a:noFill/>
        <a:ln w="25400">
          <a:noFill/>
        </a:ln>
      </c:spPr>
    </c:plotArea>
    <c:plotVisOnly val="1"/>
    <c:dispBlanksAs val="gap"/>
    <c:showDLblsOverMax val="0"/>
  </c:chart>
  <c:spPr>
    <a:solidFill>
      <a:srgbClr val="FFFFFF"/>
    </a:solidFill>
    <a:ln w="3175">
      <a:solidFill>
        <a:srgbClr val="C0C0C0"/>
      </a:solidFill>
      <a:prstDash val="solid"/>
    </a:ln>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011959148670776"/>
          <c:y val="0.10179816955074243"/>
          <c:w val="0.53177547361035327"/>
          <c:h val="0.77094745008399967"/>
        </c:manualLayout>
      </c:layout>
      <c:radarChart>
        <c:radarStyle val="marker"/>
        <c:varyColors val="0"/>
        <c:ser>
          <c:idx val="0"/>
          <c:order val="0"/>
          <c:tx>
            <c:strRef>
              <c:f>Dash_dia!$AG$9</c:f>
              <c:strCache>
                <c:ptCount val="1"/>
                <c:pt idx="0">
                  <c:v>Pontuação desejada</c:v>
                </c:pt>
              </c:strCache>
            </c:strRef>
          </c:tx>
          <c:spPr>
            <a:ln w="25400">
              <a:solidFill>
                <a:srgbClr val="FFC000"/>
              </a:solidFill>
              <a:prstDash val="solid"/>
            </a:ln>
          </c:spPr>
          <c:marker>
            <c:symbol val="none"/>
          </c:marker>
          <c:cat>
            <c:strLit>
              <c:ptCount val="5"/>
              <c:pt idx="0">
                <c:v>Estratégia</c:v>
              </c:pt>
              <c:pt idx="1">
                <c:v>Finanças</c:v>
              </c:pt>
              <c:pt idx="2">
                <c:v>Marketing</c:v>
              </c:pt>
              <c:pt idx="3">
                <c:v>Operações</c:v>
              </c:pt>
              <c:pt idx="4">
                <c:v>Gestão de Pessoas (GP)</c:v>
              </c:pt>
            </c:strLit>
          </c:cat>
          <c:val>
            <c:numRef>
              <c:f>Dash_dia!$AG$10:$AG$14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7AAC-4BA9-B6D1-B507D353043B}"/>
            </c:ext>
          </c:extLst>
        </c:ser>
        <c:ser>
          <c:idx val="1"/>
          <c:order val="1"/>
          <c:tx>
            <c:strRef>
              <c:f>Dash_dia!$AF$9</c:f>
              <c:strCache>
                <c:ptCount val="1"/>
                <c:pt idx="0">
                  <c:v>Pontuação atual</c:v>
                </c:pt>
              </c:strCache>
            </c:strRef>
          </c:tx>
          <c:spPr>
            <a:ln w="25400">
              <a:solidFill>
                <a:srgbClr val="669BCC"/>
              </a:solidFill>
              <a:prstDash val="solid"/>
            </a:ln>
          </c:spPr>
          <c:marker>
            <c:symbol val="none"/>
          </c:marker>
          <c:cat>
            <c:strLit>
              <c:ptCount val="5"/>
              <c:pt idx="0">
                <c:v>Estratégia</c:v>
              </c:pt>
              <c:pt idx="1">
                <c:v>Finanças</c:v>
              </c:pt>
              <c:pt idx="2">
                <c:v>Marketing</c:v>
              </c:pt>
              <c:pt idx="3">
                <c:v>Operações</c:v>
              </c:pt>
              <c:pt idx="4">
                <c:v>Gestão de Pessoas (GP)</c:v>
              </c:pt>
            </c:strLit>
          </c:cat>
          <c:val>
            <c:numRef>
              <c:f>Dash_dia!$AF$10:$AF$14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7AAC-4BA9-B6D1-B507D353043B}"/>
            </c:ext>
          </c:extLst>
        </c:ser>
        <c:dLbls>
          <c:showLegendKey val="0"/>
          <c:showVal val="0"/>
          <c:showCatName val="0"/>
          <c:showSerName val="0"/>
          <c:showPercent val="0"/>
          <c:showBubbleSize val="0"/>
        </c:dLbls>
        <c:axId val="388009984"/>
        <c:axId val="388011520"/>
      </c:radarChart>
      <c:catAx>
        <c:axId val="388009984"/>
        <c:scaling>
          <c:orientation val="minMax"/>
        </c:scaling>
        <c:delete val="0"/>
        <c:axPos val="b"/>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88011520"/>
        <c:crosses val="autoZero"/>
        <c:auto val="0"/>
        <c:lblAlgn val="ctr"/>
        <c:lblOffset val="100"/>
        <c:noMultiLvlLbl val="0"/>
      </c:catAx>
      <c:valAx>
        <c:axId val="388011520"/>
        <c:scaling>
          <c:orientation val="minMax"/>
          <c:max val="1"/>
          <c:min val="0"/>
        </c:scaling>
        <c:delete val="1"/>
        <c:axPos val="l"/>
        <c:majorGridlines>
          <c:spPr>
            <a:ln w="3175">
              <a:solidFill>
                <a:srgbClr val="C0C0C0"/>
              </a:solidFill>
              <a:prstDash val="solid"/>
            </a:ln>
          </c:spPr>
        </c:majorGridlines>
        <c:numFmt formatCode="0%" sourceLinked="1"/>
        <c:majorTickMark val="out"/>
        <c:minorTickMark val="none"/>
        <c:tickLblPos val="nextTo"/>
        <c:crossAx val="388009984"/>
        <c:crosses val="autoZero"/>
        <c:crossBetween val="between"/>
      </c:valAx>
      <c:spPr>
        <a:solidFill>
          <a:srgbClr val="FFFFFF"/>
        </a:solidFill>
        <a:ln w="25400">
          <a:noFill/>
        </a:ln>
      </c:spPr>
    </c:plotArea>
    <c:legend>
      <c:legendPos val="r"/>
      <c:layout>
        <c:manualLayout>
          <c:xMode val="edge"/>
          <c:yMode val="edge"/>
          <c:x val="0.10622705872831401"/>
          <c:y val="0.80965087015835258"/>
          <c:w val="0.79120843742468405"/>
          <c:h val="0.1712087293327598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rgbClr val="FFFFFF"/>
    </a:solidFill>
    <a:ln w="3175">
      <a:solidFill>
        <a:srgbClr val="C0C0C0"/>
      </a:solidFill>
      <a:prstDash val="solid"/>
    </a:ln>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Ran_ge!$D$5</c:f>
              <c:strCache>
                <c:ptCount val="1"/>
                <c:pt idx="0">
                  <c:v>% de deficiência "Comportamental"</c:v>
                </c:pt>
              </c:strCache>
            </c:strRef>
          </c:tx>
          <c:spPr>
            <a:solidFill>
              <a:srgbClr val="55B03E"/>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Ran_ge!$C$6:$C$10</c:f>
              <c:strCache>
                <c:ptCount val="5"/>
                <c:pt idx="0">
                  <c:v>Estratégia</c:v>
                </c:pt>
                <c:pt idx="1">
                  <c:v>Finanças</c:v>
                </c:pt>
                <c:pt idx="2">
                  <c:v>Marketing</c:v>
                </c:pt>
                <c:pt idx="3">
                  <c:v>Operações</c:v>
                </c:pt>
                <c:pt idx="4">
                  <c:v>Gestão de pessoas (GP)</c:v>
                </c:pt>
              </c:strCache>
            </c:strRef>
          </c:cat>
          <c:val>
            <c:numRef>
              <c:f>Ran_ge!$D$6:$D$10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7EFC-4762-8CB6-FC4A5B718D31}"/>
            </c:ext>
          </c:extLst>
        </c:ser>
        <c:ser>
          <c:idx val="5"/>
          <c:order val="1"/>
          <c:tx>
            <c:strRef>
              <c:f>Ran_ge!$E$5</c:f>
              <c:strCache>
                <c:ptCount val="1"/>
                <c:pt idx="0">
                  <c:v>% de deficiência "Ferramental"</c:v>
                </c:pt>
              </c:strCache>
            </c:strRef>
          </c:tx>
          <c:spPr>
            <a:solidFill>
              <a:srgbClr val="6699CC"/>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Ran_ge!$C$6:$C$10</c:f>
              <c:strCache>
                <c:ptCount val="5"/>
                <c:pt idx="0">
                  <c:v>Estratégia</c:v>
                </c:pt>
                <c:pt idx="1">
                  <c:v>Finanças</c:v>
                </c:pt>
                <c:pt idx="2">
                  <c:v>Marketing</c:v>
                </c:pt>
                <c:pt idx="3">
                  <c:v>Operações</c:v>
                </c:pt>
                <c:pt idx="4">
                  <c:v>Gestão de pessoas (GP)</c:v>
                </c:pt>
              </c:strCache>
            </c:strRef>
          </c:cat>
          <c:val>
            <c:numRef>
              <c:f>Ran_ge!$E$6:$E$10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7EFC-4762-8CB6-FC4A5B718D31}"/>
            </c:ext>
          </c:extLst>
        </c:ser>
        <c:ser>
          <c:idx val="6"/>
          <c:order val="2"/>
          <c:tx>
            <c:strRef>
              <c:f>Ran_ge!$F$5</c:f>
              <c:strCache>
                <c:ptCount val="1"/>
                <c:pt idx="0">
                  <c:v>% de deficiência "Técnica"</c:v>
                </c:pt>
              </c:strCache>
            </c:strRef>
          </c:tx>
          <c:spPr>
            <a:solidFill>
              <a:srgbClr val="F2B800"/>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Ran_ge!$C$6:$C$10</c:f>
              <c:strCache>
                <c:ptCount val="5"/>
                <c:pt idx="0">
                  <c:v>Estratégia</c:v>
                </c:pt>
                <c:pt idx="1">
                  <c:v>Finanças</c:v>
                </c:pt>
                <c:pt idx="2">
                  <c:v>Marketing</c:v>
                </c:pt>
                <c:pt idx="3">
                  <c:v>Operações</c:v>
                </c:pt>
                <c:pt idx="4">
                  <c:v>Gestão de pessoas (GP)</c:v>
                </c:pt>
              </c:strCache>
            </c:strRef>
          </c:cat>
          <c:val>
            <c:numRef>
              <c:f>Ran_ge!$F$6:$F$10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7EFC-4762-8CB6-FC4A5B718D31}"/>
            </c:ext>
          </c:extLst>
        </c:ser>
        <c:dLbls>
          <c:showLegendKey val="0"/>
          <c:showVal val="0"/>
          <c:showCatName val="0"/>
          <c:showSerName val="0"/>
          <c:showPercent val="0"/>
          <c:showBubbleSize val="0"/>
        </c:dLbls>
        <c:gapWidth val="219"/>
        <c:overlap val="-27"/>
        <c:axId val="388177280"/>
        <c:axId val="388179072"/>
      </c:barChart>
      <c:catAx>
        <c:axId val="388177280"/>
        <c:scaling>
          <c:orientation val="minMax"/>
        </c:scaling>
        <c:delete val="0"/>
        <c:axPos val="b"/>
        <c:numFmt formatCode="General" sourceLinked="1"/>
        <c:majorTickMark val="none"/>
        <c:minorTickMark val="none"/>
        <c:tickLblPos val="nextTo"/>
        <c:spPr>
          <a:ln w="3175">
            <a:solidFill>
              <a:srgbClr val="C0C0C0"/>
            </a:solidFill>
            <a:prstDash val="solid"/>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88179072"/>
        <c:crosses val="autoZero"/>
        <c:auto val="1"/>
        <c:lblAlgn val="ctr"/>
        <c:lblOffset val="100"/>
        <c:noMultiLvlLbl val="0"/>
      </c:catAx>
      <c:valAx>
        <c:axId val="388179072"/>
        <c:scaling>
          <c:orientation val="minMax"/>
        </c:scaling>
        <c:delete val="1"/>
        <c:axPos val="l"/>
        <c:numFmt formatCode="0%" sourceLinked="1"/>
        <c:majorTickMark val="none"/>
        <c:minorTickMark val="none"/>
        <c:tickLblPos val="nextTo"/>
        <c:crossAx val="388177280"/>
        <c:crosses val="autoZero"/>
        <c:crossBetween val="between"/>
      </c:valAx>
      <c:spPr>
        <a:solidFill>
          <a:schemeClr val="bg1">
            <a:lumMod val="95000"/>
          </a:schemeClr>
        </a:solidFill>
        <a:ln w="25400">
          <a:noFill/>
        </a:ln>
      </c:spPr>
    </c:plotArea>
    <c:legend>
      <c:legendPos val="r"/>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rgbClr val="FFFFFF"/>
    </a:solidFill>
    <a:ln w="3175">
      <a:solidFill>
        <a:srgbClr val="C0C0C0"/>
      </a:solidFill>
      <a:prstDash val="solid"/>
    </a:ln>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070167683335354E-2"/>
          <c:y val="4.6182805338809564E-2"/>
          <c:w val="0.94035094262798247"/>
          <c:h val="0.70560910068485949"/>
        </c:manualLayout>
      </c:layout>
      <c:barChart>
        <c:barDir val="col"/>
        <c:grouping val="clustered"/>
        <c:varyColors val="0"/>
        <c:ser>
          <c:idx val="0"/>
          <c:order val="0"/>
          <c:tx>
            <c:strRef>
              <c:f>Ava_exp!$D$4</c:f>
              <c:strCache>
                <c:ptCount val="1"/>
                <c:pt idx="0">
                  <c:v>Pontuação Atual</c:v>
                </c:pt>
              </c:strCache>
            </c:strRef>
          </c:tx>
          <c:spPr>
            <a:solidFill>
              <a:srgbClr val="669BCC"/>
            </a:solidFill>
            <a:ln w="25400">
              <a:noFill/>
            </a:ln>
          </c:spPr>
          <c:invertIfNegative val="0"/>
          <c:dLbls>
            <c:numFmt formatCode="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Dash_pa!$M$11:$M$14</c:f>
              <c:strCache>
                <c:ptCount val="4"/>
                <c:pt idx="0">
                  <c:v>Planejamento de marketing</c:v>
                </c:pt>
                <c:pt idx="1">
                  <c:v>Mídias online</c:v>
                </c:pt>
                <c:pt idx="2">
                  <c:v>Mídias off-line</c:v>
                </c:pt>
                <c:pt idx="3">
                  <c:v>Relação com clientes</c:v>
                </c:pt>
              </c:strCache>
            </c:strRef>
          </c:cat>
          <c:val>
            <c:numRef>
              <c:f>Dash_pa!$N$11:$N$14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8099-4673-AE2F-E0A4C454C681}"/>
            </c:ext>
          </c:extLst>
        </c:ser>
        <c:ser>
          <c:idx val="1"/>
          <c:order val="1"/>
          <c:tx>
            <c:strRef>
              <c:f>Ava_exp!$E$4</c:f>
              <c:strCache>
                <c:ptCount val="1"/>
                <c:pt idx="0">
                  <c:v>Pontuação Mínima Recomendada</c:v>
                </c:pt>
              </c:strCache>
            </c:strRef>
          </c:tx>
          <c:spPr>
            <a:solidFill>
              <a:srgbClr val="F0462E"/>
            </a:solidFill>
          </c:spPr>
          <c:invertIfNegative val="0"/>
          <c:dLbls>
            <c:numFmt formatCode="0%" sourceLinked="0"/>
            <c:spPr>
              <a:noFill/>
              <a:ln>
                <a:noFill/>
              </a:ln>
              <a:effectLst/>
            </c:spPr>
            <c:txPr>
              <a:bodyPr wrap="square" lIns="38100" tIns="19050" rIns="38100" bIns="19050" anchor="ctr">
                <a:spAutoFit/>
              </a:bodyPr>
              <a:lstStyle/>
              <a:p>
                <a:pPr>
                  <a:defRPr sz="900">
                    <a:solidFill>
                      <a:schemeClr val="tx1"/>
                    </a:solidFill>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Dash_pa!$M$11:$M$14</c:f>
              <c:strCache>
                <c:ptCount val="4"/>
                <c:pt idx="0">
                  <c:v>Planejamento de marketing</c:v>
                </c:pt>
                <c:pt idx="1">
                  <c:v>Mídias online</c:v>
                </c:pt>
                <c:pt idx="2">
                  <c:v>Mídias off-line</c:v>
                </c:pt>
                <c:pt idx="3">
                  <c:v>Relação com clientes</c:v>
                </c:pt>
              </c:strCache>
            </c:strRef>
          </c:cat>
          <c:val>
            <c:numRef>
              <c:f>Dash_pa!$O$11:$O$14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3-506B-45EA-B8AF-9C193CF90A08}"/>
            </c:ext>
          </c:extLst>
        </c:ser>
        <c:ser>
          <c:idx val="2"/>
          <c:order val="2"/>
          <c:tx>
            <c:strRef>
              <c:f>Ava_exp!$F$4</c:f>
              <c:strCache>
                <c:ptCount val="1"/>
                <c:pt idx="0">
                  <c:v>Pontuação Desejada</c:v>
                </c:pt>
              </c:strCache>
            </c:strRef>
          </c:tx>
          <c:spPr>
            <a:solidFill>
              <a:srgbClr val="FFC000"/>
            </a:solidFill>
          </c:spPr>
          <c:invertIfNegative val="0"/>
          <c:dLbls>
            <c:numFmt formatCode="0%" sourceLinked="0"/>
            <c:spPr>
              <a:noFill/>
              <a:ln>
                <a:noFill/>
              </a:ln>
              <a:effectLst/>
            </c:spPr>
            <c:txPr>
              <a:bodyPr wrap="square" lIns="38100" tIns="19050" rIns="38100" bIns="19050" anchor="ctr">
                <a:spAutoFit/>
              </a:bodyPr>
              <a:lstStyle/>
              <a:p>
                <a:pPr>
                  <a:defRPr sz="900"/>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Dash_pa!$M$11:$M$14</c:f>
              <c:strCache>
                <c:ptCount val="4"/>
                <c:pt idx="0">
                  <c:v>Planejamento de marketing</c:v>
                </c:pt>
                <c:pt idx="1">
                  <c:v>Mídias online</c:v>
                </c:pt>
                <c:pt idx="2">
                  <c:v>Mídias off-line</c:v>
                </c:pt>
                <c:pt idx="3">
                  <c:v>Relação com clientes</c:v>
                </c:pt>
              </c:strCache>
            </c:strRef>
          </c:cat>
          <c:val>
            <c:numRef>
              <c:f>Dash_pa!$P$11:$P$14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4-506B-45EA-B8AF-9C193CF90A08}"/>
            </c:ext>
          </c:extLst>
        </c:ser>
        <c:dLbls>
          <c:showLegendKey val="0"/>
          <c:showVal val="0"/>
          <c:showCatName val="0"/>
          <c:showSerName val="0"/>
          <c:showPercent val="0"/>
          <c:showBubbleSize val="0"/>
        </c:dLbls>
        <c:gapWidth val="70"/>
        <c:axId val="388457984"/>
        <c:axId val="388459520"/>
      </c:barChart>
      <c:catAx>
        <c:axId val="388457984"/>
        <c:scaling>
          <c:orientation val="minMax"/>
        </c:scaling>
        <c:delete val="0"/>
        <c:axPos val="b"/>
        <c:numFmt formatCode="General" sourceLinked="1"/>
        <c:majorTickMark val="none"/>
        <c:minorTickMark val="none"/>
        <c:tickLblPos val="nextTo"/>
        <c:spPr>
          <a:ln w="3175">
            <a:solidFill>
              <a:srgbClr val="C0C0C0"/>
            </a:solidFill>
            <a:prstDash val="solid"/>
          </a:ln>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pt-BR"/>
          </a:p>
        </c:txPr>
        <c:crossAx val="388459520"/>
        <c:crosses val="autoZero"/>
        <c:auto val="1"/>
        <c:lblAlgn val="ctr"/>
        <c:lblOffset val="100"/>
        <c:noMultiLvlLbl val="0"/>
      </c:catAx>
      <c:valAx>
        <c:axId val="388459520"/>
        <c:scaling>
          <c:orientation val="minMax"/>
        </c:scaling>
        <c:delete val="1"/>
        <c:axPos val="l"/>
        <c:numFmt formatCode="General" sourceLinked="1"/>
        <c:majorTickMark val="none"/>
        <c:minorTickMark val="none"/>
        <c:tickLblPos val="nextTo"/>
        <c:crossAx val="388457984"/>
        <c:crosses val="autoZero"/>
        <c:crossBetween val="between"/>
      </c:valAx>
      <c:spPr>
        <a:solidFill>
          <a:schemeClr val="bg1">
            <a:lumMod val="95000"/>
          </a:schemeClr>
        </a:solidFill>
        <a:ln w="25400">
          <a:noFill/>
        </a:ln>
      </c:spPr>
    </c:plotArea>
    <c:legend>
      <c:legendPos val="b"/>
      <c:overlay val="0"/>
    </c:legend>
    <c:plotVisOnly val="1"/>
    <c:dispBlanksAs val="gap"/>
    <c:showDLblsOverMax val="0"/>
  </c:chart>
  <c:spPr>
    <a:solidFill>
      <a:srgbClr val="FFFFFF"/>
    </a:solidFill>
    <a:ln w="3175">
      <a:solidFill>
        <a:srgbClr val="C0C0C0"/>
      </a:solidFill>
      <a:prstDash val="solid"/>
    </a:ln>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18253968253968E-2"/>
          <c:y val="0.11482268518518518"/>
          <c:w val="0.94456349206349211"/>
          <c:h val="0.68273259762084104"/>
        </c:manualLayout>
      </c:layout>
      <c:barChart>
        <c:barDir val="col"/>
        <c:grouping val="clustered"/>
        <c:varyColors val="0"/>
        <c:ser>
          <c:idx val="0"/>
          <c:order val="0"/>
          <c:tx>
            <c:strRef>
              <c:f>Dash_pa!$N$17</c:f>
              <c:strCache>
                <c:ptCount val="1"/>
                <c:pt idx="0">
                  <c:v>Volume</c:v>
                </c:pt>
              </c:strCache>
            </c:strRef>
          </c:tx>
          <c:spPr>
            <a:solidFill>
              <a:srgbClr val="F0462E"/>
            </a:solidFill>
            <a:ln w="25400">
              <a:noFill/>
            </a:ln>
          </c:spPr>
          <c:invertIfNegative val="0"/>
          <c:dPt>
            <c:idx val="1"/>
            <c:invertIfNegative val="0"/>
            <c:bubble3D val="0"/>
            <c:spPr>
              <a:solidFill>
                <a:srgbClr val="FFC000"/>
              </a:solidFill>
              <a:ln w="25400">
                <a:noFill/>
              </a:ln>
            </c:spPr>
            <c:extLst>
              <c:ext xmlns:c16="http://schemas.microsoft.com/office/drawing/2014/chart" uri="{C3380CC4-5D6E-409C-BE32-E72D297353CC}">
                <c16:uniqueId val="{00000002-03E5-4E6A-B0BF-5ED14942C6F9}"/>
              </c:ext>
            </c:extLst>
          </c:dPt>
          <c:dPt>
            <c:idx val="2"/>
            <c:invertIfNegative val="0"/>
            <c:bubble3D val="0"/>
            <c:spPr>
              <a:solidFill>
                <a:srgbClr val="669BCC"/>
              </a:solidFill>
              <a:ln w="25400">
                <a:noFill/>
              </a:ln>
            </c:spPr>
            <c:extLst>
              <c:ext xmlns:c16="http://schemas.microsoft.com/office/drawing/2014/chart" uri="{C3380CC4-5D6E-409C-BE32-E72D297353CC}">
                <c16:uniqueId val="{00000000-03E5-4E6A-B0BF-5ED14942C6F9}"/>
              </c:ext>
            </c:extLst>
          </c:dPt>
          <c:dPt>
            <c:idx val="3"/>
            <c:invertIfNegative val="0"/>
            <c:bubble3D val="0"/>
            <c:spPr>
              <a:solidFill>
                <a:srgbClr val="55B03E"/>
              </a:solidFill>
              <a:ln w="25400">
                <a:noFill/>
              </a:ln>
            </c:spPr>
            <c:extLst>
              <c:ext xmlns:c16="http://schemas.microsoft.com/office/drawing/2014/chart" uri="{C3380CC4-5D6E-409C-BE32-E72D297353CC}">
                <c16:uniqueId val="{00000001-03E5-4E6A-B0BF-5ED14942C6F9}"/>
              </c:ext>
            </c:extLst>
          </c:dPt>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Dash_pa!$M$18:$M$21</c:f>
              <c:strCache>
                <c:ptCount val="4"/>
                <c:pt idx="0">
                  <c:v>Crítico</c:v>
                </c:pt>
                <c:pt idx="1">
                  <c:v>Médio</c:v>
                </c:pt>
                <c:pt idx="2">
                  <c:v>Bom</c:v>
                </c:pt>
                <c:pt idx="3">
                  <c:v>Muito bom</c:v>
                </c:pt>
              </c:strCache>
            </c:strRef>
          </c:cat>
          <c:val>
            <c:numRef>
              <c:f>Dash_pa!$N$18:$N$21</c:f>
              <c:numCache>
                <c:formatCode>General</c:formatCode>
                <c:ptCount val="4"/>
                <c:pt idx="0">
                  <c:v>16</c:v>
                </c:pt>
                <c:pt idx="1">
                  <c:v>0</c:v>
                </c:pt>
                <c:pt idx="2">
                  <c:v>0</c:v>
                </c:pt>
                <c:pt idx="3">
                  <c:v>0</c:v>
                </c:pt>
              </c:numCache>
            </c:numRef>
          </c:val>
          <c:extLst>
            <c:ext xmlns:c16="http://schemas.microsoft.com/office/drawing/2014/chart" uri="{C3380CC4-5D6E-409C-BE32-E72D297353CC}">
              <c16:uniqueId val="{00000000-941B-4316-B6E1-7783F89CDF20}"/>
            </c:ext>
          </c:extLst>
        </c:ser>
        <c:dLbls>
          <c:showLegendKey val="0"/>
          <c:showVal val="0"/>
          <c:showCatName val="0"/>
          <c:showSerName val="0"/>
          <c:showPercent val="0"/>
          <c:showBubbleSize val="0"/>
        </c:dLbls>
        <c:gapWidth val="70"/>
        <c:overlap val="-27"/>
        <c:axId val="388555136"/>
        <c:axId val="388556672"/>
      </c:barChart>
      <c:catAx>
        <c:axId val="388555136"/>
        <c:scaling>
          <c:orientation val="minMax"/>
        </c:scaling>
        <c:delete val="0"/>
        <c:axPos val="b"/>
        <c:numFmt formatCode="General" sourceLinked="1"/>
        <c:majorTickMark val="none"/>
        <c:minorTickMark val="none"/>
        <c:tickLblPos val="nextTo"/>
        <c:spPr>
          <a:ln w="3175">
            <a:solidFill>
              <a:srgbClr val="C0C0C0"/>
            </a:solidFill>
            <a:prstDash val="solid"/>
          </a:ln>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pt-BR"/>
          </a:p>
        </c:txPr>
        <c:crossAx val="388556672"/>
        <c:crosses val="autoZero"/>
        <c:auto val="1"/>
        <c:lblAlgn val="ctr"/>
        <c:lblOffset val="100"/>
        <c:noMultiLvlLbl val="0"/>
      </c:catAx>
      <c:valAx>
        <c:axId val="388556672"/>
        <c:scaling>
          <c:orientation val="minMax"/>
          <c:max val="16"/>
          <c:min val="0"/>
        </c:scaling>
        <c:delete val="1"/>
        <c:axPos val="l"/>
        <c:numFmt formatCode="General" sourceLinked="1"/>
        <c:majorTickMark val="none"/>
        <c:minorTickMark val="none"/>
        <c:tickLblPos val="nextTo"/>
        <c:crossAx val="388555136"/>
        <c:crosses val="autoZero"/>
        <c:crossBetween val="between"/>
      </c:valAx>
      <c:spPr>
        <a:solidFill>
          <a:schemeClr val="bg1">
            <a:lumMod val="95000"/>
          </a:schemeClr>
        </a:solidFill>
        <a:ln w="25400">
          <a:noFill/>
        </a:ln>
      </c:spPr>
    </c:plotArea>
    <c:plotVisOnly val="1"/>
    <c:dispBlanksAs val="gap"/>
    <c:showDLblsOverMax val="0"/>
  </c:chart>
  <c:spPr>
    <a:solidFill>
      <a:srgbClr val="FFFFFF"/>
    </a:solidFill>
    <a:ln w="3175">
      <a:solidFill>
        <a:srgbClr val="C0C0C0"/>
      </a:solidFill>
      <a:prstDash val="solid"/>
    </a:ln>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18253968253968E-2"/>
          <c:y val="0.12556157407407406"/>
          <c:w val="0.94456349206349211"/>
          <c:h val="0.67199362072452107"/>
        </c:manualLayout>
      </c:layout>
      <c:barChart>
        <c:barDir val="col"/>
        <c:grouping val="clustered"/>
        <c:varyColors val="0"/>
        <c:ser>
          <c:idx val="0"/>
          <c:order val="0"/>
          <c:tx>
            <c:strRef>
              <c:f>Dash_pa!$N$24</c:f>
              <c:strCache>
                <c:ptCount val="1"/>
                <c:pt idx="0">
                  <c:v>Volume</c:v>
                </c:pt>
              </c:strCache>
            </c:strRef>
          </c:tx>
          <c:spPr>
            <a:solidFill>
              <a:srgbClr val="FFC000"/>
            </a:solidFill>
            <a:ln w="25400">
              <a:noFill/>
            </a:ln>
          </c:spPr>
          <c:invertIfNegative val="0"/>
          <c:dPt>
            <c:idx val="0"/>
            <c:invertIfNegative val="0"/>
            <c:bubble3D val="0"/>
            <c:spPr>
              <a:solidFill>
                <a:srgbClr val="55B03E"/>
              </a:solidFill>
              <a:ln w="25400">
                <a:noFill/>
              </a:ln>
            </c:spPr>
            <c:extLst>
              <c:ext xmlns:c16="http://schemas.microsoft.com/office/drawing/2014/chart" uri="{C3380CC4-5D6E-409C-BE32-E72D297353CC}">
                <c16:uniqueId val="{00000001-5B54-4CF0-935D-10176CC95EB3}"/>
              </c:ext>
            </c:extLst>
          </c:dPt>
          <c:dPt>
            <c:idx val="1"/>
            <c:invertIfNegative val="0"/>
            <c:bubble3D val="0"/>
            <c:spPr>
              <a:solidFill>
                <a:srgbClr val="669BCC"/>
              </a:solidFill>
              <a:ln w="25400">
                <a:noFill/>
              </a:ln>
            </c:spPr>
            <c:extLst>
              <c:ext xmlns:c16="http://schemas.microsoft.com/office/drawing/2014/chart" uri="{C3380CC4-5D6E-409C-BE32-E72D297353CC}">
                <c16:uniqueId val="{00000002-5B54-4CF0-935D-10176CC95EB3}"/>
              </c:ext>
            </c:extLst>
          </c:dPt>
          <c:dPt>
            <c:idx val="3"/>
            <c:invertIfNegative val="0"/>
            <c:bubble3D val="0"/>
            <c:spPr>
              <a:solidFill>
                <a:srgbClr val="F0462E"/>
              </a:solidFill>
              <a:ln w="25400">
                <a:noFill/>
              </a:ln>
            </c:spPr>
            <c:extLst>
              <c:ext xmlns:c16="http://schemas.microsoft.com/office/drawing/2014/chart" uri="{C3380CC4-5D6E-409C-BE32-E72D297353CC}">
                <c16:uniqueId val="{00000000-5B54-4CF0-935D-10176CC95EB3}"/>
              </c:ext>
            </c:extLst>
          </c:dPt>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Dash_pa!$M$25:$M$28</c:f>
              <c:strCache>
                <c:ptCount val="4"/>
                <c:pt idx="0">
                  <c:v>Muito importante</c:v>
                </c:pt>
                <c:pt idx="1">
                  <c:v>Importante</c:v>
                </c:pt>
                <c:pt idx="2">
                  <c:v>Pouco importante</c:v>
                </c:pt>
                <c:pt idx="3">
                  <c:v>Irrelevante</c:v>
                </c:pt>
              </c:strCache>
            </c:strRef>
          </c:cat>
          <c:val>
            <c:numRef>
              <c:f>Dash_pa!$N$25:$N$28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941B-4316-B6E1-7783F89CDF20}"/>
            </c:ext>
          </c:extLst>
        </c:ser>
        <c:dLbls>
          <c:showLegendKey val="0"/>
          <c:showVal val="0"/>
          <c:showCatName val="0"/>
          <c:showSerName val="0"/>
          <c:showPercent val="0"/>
          <c:showBubbleSize val="0"/>
        </c:dLbls>
        <c:gapWidth val="70"/>
        <c:overlap val="-27"/>
        <c:axId val="388728704"/>
        <c:axId val="388730240"/>
      </c:barChart>
      <c:catAx>
        <c:axId val="388728704"/>
        <c:scaling>
          <c:orientation val="minMax"/>
        </c:scaling>
        <c:delete val="0"/>
        <c:axPos val="b"/>
        <c:numFmt formatCode="General" sourceLinked="1"/>
        <c:majorTickMark val="none"/>
        <c:minorTickMark val="none"/>
        <c:tickLblPos val="nextTo"/>
        <c:spPr>
          <a:ln w="3175">
            <a:solidFill>
              <a:srgbClr val="C0C0C0"/>
            </a:solidFill>
            <a:prstDash val="solid"/>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88730240"/>
        <c:crosses val="autoZero"/>
        <c:auto val="1"/>
        <c:lblAlgn val="ctr"/>
        <c:lblOffset val="100"/>
        <c:noMultiLvlLbl val="0"/>
      </c:catAx>
      <c:valAx>
        <c:axId val="388730240"/>
        <c:scaling>
          <c:orientation val="minMax"/>
          <c:max val="16"/>
          <c:min val="0"/>
        </c:scaling>
        <c:delete val="1"/>
        <c:axPos val="l"/>
        <c:numFmt formatCode="General" sourceLinked="1"/>
        <c:majorTickMark val="none"/>
        <c:minorTickMark val="none"/>
        <c:tickLblPos val="nextTo"/>
        <c:crossAx val="388728704"/>
        <c:crosses val="autoZero"/>
        <c:crossBetween val="between"/>
      </c:valAx>
      <c:spPr>
        <a:solidFill>
          <a:schemeClr val="bg1">
            <a:lumMod val="95000"/>
          </a:schemeClr>
        </a:solidFill>
        <a:ln w="25400">
          <a:noFill/>
        </a:ln>
      </c:spPr>
    </c:plotArea>
    <c:plotVisOnly val="1"/>
    <c:dispBlanksAs val="gap"/>
    <c:showDLblsOverMax val="0"/>
  </c:chart>
  <c:spPr>
    <a:solidFill>
      <a:srgbClr val="FFFFFF"/>
    </a:solidFill>
    <a:ln w="3175">
      <a:solidFill>
        <a:srgbClr val="C0C0C0"/>
      </a:solidFill>
      <a:prstDash val="solid"/>
    </a:ln>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Ran_ge!$G$5</c:f>
              <c:strCache>
                <c:ptCount val="1"/>
                <c:pt idx="0">
                  <c:v>Pontuação Atual</c:v>
                </c:pt>
              </c:strCache>
            </c:strRef>
          </c:tx>
          <c:spPr>
            <a:solidFill>
              <a:srgbClr val="4F81B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Ran_ge!$C$6:$C$10</c:f>
              <c:strCache>
                <c:ptCount val="5"/>
                <c:pt idx="0">
                  <c:v>Estratégia</c:v>
                </c:pt>
                <c:pt idx="1">
                  <c:v>Finanças</c:v>
                </c:pt>
                <c:pt idx="2">
                  <c:v>Marketing</c:v>
                </c:pt>
                <c:pt idx="3">
                  <c:v>Operações</c:v>
                </c:pt>
                <c:pt idx="4">
                  <c:v>Gestão de pessoas (GP)</c:v>
                </c:pt>
              </c:strCache>
            </c:strRef>
          </c:cat>
          <c:val>
            <c:numRef>
              <c:f>Ran_ge!$G$6:$G$10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AEE1-4E39-B365-030823AF6069}"/>
            </c:ext>
          </c:extLst>
        </c:ser>
        <c:dLbls>
          <c:showLegendKey val="0"/>
          <c:showVal val="0"/>
          <c:showCatName val="0"/>
          <c:showSerName val="0"/>
          <c:showPercent val="0"/>
          <c:showBubbleSize val="0"/>
        </c:dLbls>
        <c:gapWidth val="219"/>
        <c:overlap val="-27"/>
        <c:axId val="512242048"/>
        <c:axId val="512243584"/>
      </c:barChart>
      <c:catAx>
        <c:axId val="512242048"/>
        <c:scaling>
          <c:orientation val="minMax"/>
        </c:scaling>
        <c:delete val="0"/>
        <c:axPos val="b"/>
        <c:numFmt formatCode="General" sourceLinked="1"/>
        <c:majorTickMark val="none"/>
        <c:minorTickMark val="none"/>
        <c:tickLblPos val="nextTo"/>
        <c:spPr>
          <a:ln w="3175">
            <a:solidFill>
              <a:srgbClr val="C0C0C0"/>
            </a:solidFill>
            <a:prstDash val="solid"/>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12243584"/>
        <c:crosses val="autoZero"/>
        <c:auto val="1"/>
        <c:lblAlgn val="ctr"/>
        <c:lblOffset val="100"/>
        <c:noMultiLvlLbl val="0"/>
      </c:catAx>
      <c:valAx>
        <c:axId val="512243584"/>
        <c:scaling>
          <c:orientation val="minMax"/>
        </c:scaling>
        <c:delete val="1"/>
        <c:axPos val="l"/>
        <c:numFmt formatCode="0%" sourceLinked="1"/>
        <c:majorTickMark val="none"/>
        <c:minorTickMark val="none"/>
        <c:tickLblPos val="nextTo"/>
        <c:crossAx val="512242048"/>
        <c:crosses val="autoZero"/>
        <c:crossBetween val="between"/>
      </c:valAx>
      <c:spPr>
        <a:solidFill>
          <a:schemeClr val="bg1">
            <a:lumMod val="95000"/>
          </a:schemeClr>
        </a:solidFill>
        <a:ln w="25400">
          <a:noFill/>
        </a:ln>
      </c:spPr>
    </c:plotArea>
    <c:plotVisOnly val="1"/>
    <c:dispBlanksAs val="gap"/>
    <c:showDLblsOverMax val="0"/>
  </c:chart>
  <c:spPr>
    <a:solidFill>
      <a:srgbClr val="FFFFFF"/>
    </a:solidFill>
    <a:ln w="3175">
      <a:solidFill>
        <a:srgbClr val="C0C0C0"/>
      </a:solidFill>
      <a:prstDash val="solid"/>
    </a:ln>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INI!A1"/><Relationship Id="rId3" Type="http://schemas.openxmlformats.org/officeDocument/2006/relationships/hyperlink" Target="#Per_res!A1"/><Relationship Id="rId7" Type="http://schemas.openxmlformats.org/officeDocument/2006/relationships/hyperlink" Target="#Dash_dia!A1"/><Relationship Id="rId2" Type="http://schemas.openxmlformats.org/officeDocument/2006/relationships/image" Target="../media/image1.png"/><Relationship Id="rId1" Type="http://schemas.openxmlformats.org/officeDocument/2006/relationships/hyperlink" Target="#Rel_im!A1"/><Relationship Id="rId6" Type="http://schemas.openxmlformats.org/officeDocument/2006/relationships/hyperlink" Target="#Ran_ge!A1"/><Relationship Id="rId5" Type="http://schemas.openxmlformats.org/officeDocument/2006/relationships/hyperlink" Target="#Ava_exp!A1"/><Relationship Id="rId4" Type="http://schemas.openxmlformats.org/officeDocument/2006/relationships/hyperlink" Target="#Ava_1!A1"/></Relationships>
</file>

<file path=xl/drawings/_rels/drawing10.xml.rels><?xml version="1.0" encoding="UTF-8" standalone="yes"?>
<Relationships xmlns="http://schemas.openxmlformats.org/package/2006/relationships"><Relationship Id="rId8" Type="http://schemas.openxmlformats.org/officeDocument/2006/relationships/hyperlink" Target="#Rel_im!A1"/><Relationship Id="rId13" Type="http://schemas.openxmlformats.org/officeDocument/2006/relationships/hyperlink" Target="#Ran_ge!A1"/><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hyperlink" Target="#Ava_exp!A1"/><Relationship Id="rId2" Type="http://schemas.openxmlformats.org/officeDocument/2006/relationships/hyperlink" Target="#Dash_pa!A1"/><Relationship Id="rId1" Type="http://schemas.openxmlformats.org/officeDocument/2006/relationships/hyperlink" Target="#Dash_dia!A1"/><Relationship Id="rId6" Type="http://schemas.openxmlformats.org/officeDocument/2006/relationships/chart" Target="../charts/chart4.xml"/><Relationship Id="rId11" Type="http://schemas.openxmlformats.org/officeDocument/2006/relationships/hyperlink" Target="#Ava_1!A1"/><Relationship Id="rId5" Type="http://schemas.openxmlformats.org/officeDocument/2006/relationships/chart" Target="../charts/chart3.xml"/><Relationship Id="rId10" Type="http://schemas.openxmlformats.org/officeDocument/2006/relationships/hyperlink" Target="#Per_res!A1"/><Relationship Id="rId4" Type="http://schemas.openxmlformats.org/officeDocument/2006/relationships/chart" Target="../charts/chart2.xml"/><Relationship Id="rId9" Type="http://schemas.openxmlformats.org/officeDocument/2006/relationships/image" Target="../media/image1.png"/><Relationship Id="rId14" Type="http://schemas.openxmlformats.org/officeDocument/2006/relationships/hyperlink" Target="#INI!A1"/></Relationships>
</file>

<file path=xl/drawings/_rels/drawing11.xml.rels><?xml version="1.0" encoding="UTF-8" standalone="yes"?>
<Relationships xmlns="http://schemas.openxmlformats.org/package/2006/relationships"><Relationship Id="rId8" Type="http://schemas.openxmlformats.org/officeDocument/2006/relationships/hyperlink" Target="#Per_res!A1"/><Relationship Id="rId3" Type="http://schemas.openxmlformats.org/officeDocument/2006/relationships/chart" Target="../charts/chart6.xml"/><Relationship Id="rId7" Type="http://schemas.openxmlformats.org/officeDocument/2006/relationships/image" Target="../media/image1.png"/><Relationship Id="rId12" Type="http://schemas.openxmlformats.org/officeDocument/2006/relationships/hyperlink" Target="#INI!A1"/><Relationship Id="rId2" Type="http://schemas.openxmlformats.org/officeDocument/2006/relationships/hyperlink" Target="#Dash_pa!A1"/><Relationship Id="rId1" Type="http://schemas.openxmlformats.org/officeDocument/2006/relationships/hyperlink" Target="#Dash_dia!A1"/><Relationship Id="rId6" Type="http://schemas.openxmlformats.org/officeDocument/2006/relationships/hyperlink" Target="#Rel_im!A1"/><Relationship Id="rId11" Type="http://schemas.openxmlformats.org/officeDocument/2006/relationships/hyperlink" Target="#Ran_ge!A1"/><Relationship Id="rId5" Type="http://schemas.openxmlformats.org/officeDocument/2006/relationships/chart" Target="../charts/chart8.xml"/><Relationship Id="rId10" Type="http://schemas.openxmlformats.org/officeDocument/2006/relationships/hyperlink" Target="#Ava_exp!A1"/><Relationship Id="rId4" Type="http://schemas.openxmlformats.org/officeDocument/2006/relationships/chart" Target="../charts/chart7.xml"/><Relationship Id="rId9" Type="http://schemas.openxmlformats.org/officeDocument/2006/relationships/hyperlink" Target="#Ava_1!A1"/></Relationships>
</file>

<file path=xl/drawings/_rels/drawing12.xml.rels><?xml version="1.0" encoding="UTF-8" standalone="yes"?>
<Relationships xmlns="http://schemas.openxmlformats.org/package/2006/relationships"><Relationship Id="rId8" Type="http://schemas.openxmlformats.org/officeDocument/2006/relationships/hyperlink" Target="#Per_res!A1"/><Relationship Id="rId13" Type="http://schemas.openxmlformats.org/officeDocument/2006/relationships/hyperlink" Target="#INI!A1"/><Relationship Id="rId3" Type="http://schemas.openxmlformats.org/officeDocument/2006/relationships/chart" Target="../charts/chart11.xml"/><Relationship Id="rId7" Type="http://schemas.openxmlformats.org/officeDocument/2006/relationships/image" Target="../media/image1.png"/><Relationship Id="rId12" Type="http://schemas.openxmlformats.org/officeDocument/2006/relationships/hyperlink" Target="#Dash_dia!A1"/><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hyperlink" Target="#Rel_im!A1"/><Relationship Id="rId11" Type="http://schemas.openxmlformats.org/officeDocument/2006/relationships/hyperlink" Target="#Ran_ge!A1"/><Relationship Id="rId5" Type="http://schemas.openxmlformats.org/officeDocument/2006/relationships/chart" Target="../charts/chart13.xml"/><Relationship Id="rId10" Type="http://schemas.openxmlformats.org/officeDocument/2006/relationships/hyperlink" Target="#Ava_exp!A1"/><Relationship Id="rId4" Type="http://schemas.openxmlformats.org/officeDocument/2006/relationships/chart" Target="../charts/chart12.xml"/><Relationship Id="rId9" Type="http://schemas.openxmlformats.org/officeDocument/2006/relationships/hyperlink" Target="#Ava_1!A1"/></Relationships>
</file>

<file path=xl/drawings/_rels/drawing13.xml.rels><?xml version="1.0" encoding="UTF-8" standalone="yes"?>
<Relationships xmlns="http://schemas.openxmlformats.org/package/2006/relationships"><Relationship Id="rId8" Type="http://schemas.openxmlformats.org/officeDocument/2006/relationships/hyperlink" Target="#Ava_1!A1"/><Relationship Id="rId3" Type="http://schemas.openxmlformats.org/officeDocument/2006/relationships/hyperlink" Target="#SUG!A1"/><Relationship Id="rId7" Type="http://schemas.openxmlformats.org/officeDocument/2006/relationships/hyperlink" Target="#Per_res!A1"/><Relationship Id="rId2" Type="http://schemas.openxmlformats.org/officeDocument/2006/relationships/hyperlink" Target="#DUV!A1"/><Relationship Id="rId1" Type="http://schemas.openxmlformats.org/officeDocument/2006/relationships/hyperlink" Target="#INI!A1"/><Relationship Id="rId6" Type="http://schemas.openxmlformats.org/officeDocument/2006/relationships/image" Target="../media/image1.png"/><Relationship Id="rId11" Type="http://schemas.openxmlformats.org/officeDocument/2006/relationships/hyperlink" Target="#Dash_dia!A1"/><Relationship Id="rId5" Type="http://schemas.openxmlformats.org/officeDocument/2006/relationships/hyperlink" Target="#Rel_im!A1"/><Relationship Id="rId10" Type="http://schemas.openxmlformats.org/officeDocument/2006/relationships/hyperlink" Target="#Ran_ge!A1"/><Relationship Id="rId4" Type="http://schemas.openxmlformats.org/officeDocument/2006/relationships/hyperlink" Target="#LUZ!A1"/><Relationship Id="rId9" Type="http://schemas.openxmlformats.org/officeDocument/2006/relationships/hyperlink" Target="#Ava_exp!A1"/></Relationships>
</file>

<file path=xl/drawings/_rels/drawing14.xml.rels><?xml version="1.0" encoding="UTF-8" standalone="yes"?>
<Relationships xmlns="http://schemas.openxmlformats.org/package/2006/relationships"><Relationship Id="rId8" Type="http://schemas.openxmlformats.org/officeDocument/2006/relationships/hyperlink" Target="#Ava_1!A1"/><Relationship Id="rId3" Type="http://schemas.openxmlformats.org/officeDocument/2006/relationships/hyperlink" Target="#SUG!A1"/><Relationship Id="rId7" Type="http://schemas.openxmlformats.org/officeDocument/2006/relationships/hyperlink" Target="#Per_res!A1"/><Relationship Id="rId2" Type="http://schemas.openxmlformats.org/officeDocument/2006/relationships/hyperlink" Target="#DUV!A1"/><Relationship Id="rId1" Type="http://schemas.openxmlformats.org/officeDocument/2006/relationships/hyperlink" Target="#INI!A1"/><Relationship Id="rId6" Type="http://schemas.openxmlformats.org/officeDocument/2006/relationships/image" Target="../media/image1.png"/><Relationship Id="rId11" Type="http://schemas.openxmlformats.org/officeDocument/2006/relationships/hyperlink" Target="#Dash_dia!A1"/><Relationship Id="rId5" Type="http://schemas.openxmlformats.org/officeDocument/2006/relationships/hyperlink" Target="#Rel_im!A1"/><Relationship Id="rId10" Type="http://schemas.openxmlformats.org/officeDocument/2006/relationships/hyperlink" Target="#Ran_ge!A1"/><Relationship Id="rId4" Type="http://schemas.openxmlformats.org/officeDocument/2006/relationships/hyperlink" Target="#LUZ!A1"/><Relationship Id="rId9" Type="http://schemas.openxmlformats.org/officeDocument/2006/relationships/hyperlink" Target="#Ava_exp!A1"/></Relationships>
</file>

<file path=xl/drawings/_rels/drawing15.xml.rels><?xml version="1.0" encoding="UTF-8" standalone="yes"?>
<Relationships xmlns="http://schemas.openxmlformats.org/package/2006/relationships"><Relationship Id="rId8" Type="http://schemas.openxmlformats.org/officeDocument/2006/relationships/hyperlink" Target="https://luz.vc/planilhas-empresariais/planilha-de-estudo-de-viabilidade-economica?utm_source=produtos&amp;utm_medium=referral&amp;utm_campaign=diaem4" TargetMode="External"/><Relationship Id="rId13" Type="http://schemas.openxmlformats.org/officeDocument/2006/relationships/image" Target="../media/image1.png"/><Relationship Id="rId18" Type="http://schemas.openxmlformats.org/officeDocument/2006/relationships/hyperlink" Target="#Dash_dia!A1"/><Relationship Id="rId3" Type="http://schemas.openxmlformats.org/officeDocument/2006/relationships/hyperlink" Target="#SUG!A1"/><Relationship Id="rId7" Type="http://schemas.openxmlformats.org/officeDocument/2006/relationships/hyperlink" Target="https://luz.vc/planilhas-avancadas/planilha-de-plano-de-negocios-excel?utm_source=produtos&amp;utm_medium=referral&amp;utm_campaign=diaem4" TargetMode="External"/><Relationship Id="rId12" Type="http://schemas.openxmlformats.org/officeDocument/2006/relationships/hyperlink" Target="#Rel_im!A1"/><Relationship Id="rId17" Type="http://schemas.openxmlformats.org/officeDocument/2006/relationships/hyperlink" Target="#Ran_ge!A1"/><Relationship Id="rId2" Type="http://schemas.openxmlformats.org/officeDocument/2006/relationships/hyperlink" Target="#DUV!A1"/><Relationship Id="rId16" Type="http://schemas.openxmlformats.org/officeDocument/2006/relationships/hyperlink" Target="#Ava_exp!A1"/><Relationship Id="rId1" Type="http://schemas.openxmlformats.org/officeDocument/2006/relationships/hyperlink" Target="#INI!A1"/><Relationship Id="rId6" Type="http://schemas.openxmlformats.org/officeDocument/2006/relationships/hyperlink" Target="https://cursos.luz.vc/?utm_source=referral&amp;utm_medium=produtos&amp;utm_campaign=diaem4" TargetMode="External"/><Relationship Id="rId11" Type="http://schemas.openxmlformats.org/officeDocument/2006/relationships/hyperlink" Target="https://luz.vc/planilhas-empresariais/planilha-de-planejamento-estrategico-excel?utm_source=produtos&amp;utm_medium=referral&amp;utm_campaign=diaem4" TargetMode="External"/><Relationship Id="rId5" Type="http://schemas.openxmlformats.org/officeDocument/2006/relationships/hyperlink" Target="https://luz.vc/pacotes-de-planilhas/pacote-com-todas-as-planilhas-da-luz/?utm_source=referral&amp;utm_medium=produtos&amp;utm_campaign=diaem4" TargetMode="External"/><Relationship Id="rId15" Type="http://schemas.openxmlformats.org/officeDocument/2006/relationships/hyperlink" Target="#Ava_1!A1"/><Relationship Id="rId10" Type="http://schemas.openxmlformats.org/officeDocument/2006/relationships/hyperlink" Target="https://luz.vc/pacotes-de-planilhas/pacote-com-9-planilhas-de-financas-empresariais?utm_source=produtos&amp;utm_medium=referral&amp;utm_campaign=diaem4" TargetMode="External"/><Relationship Id="rId4" Type="http://schemas.openxmlformats.org/officeDocument/2006/relationships/hyperlink" Target="#LUZ!A1"/><Relationship Id="rId9" Type="http://schemas.openxmlformats.org/officeDocument/2006/relationships/hyperlink" Target="https://luz.vc/planilhas-empresariais/planilha-de-analise-swot?utm_source=produtos&amp;utm_medium=referral&amp;utm_campaign=diaem4" TargetMode="External"/><Relationship Id="rId14" Type="http://schemas.openxmlformats.org/officeDocument/2006/relationships/hyperlink" Target="#Per_res!A1"/></Relationships>
</file>

<file path=xl/drawings/_rels/drawing16.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hyperlink" Target="https://documentos.luz.vc/?utm_source=referral&amp;utm_medium=produtos&amp;utm_campaign=diaem4" TargetMode="External"/><Relationship Id="rId18" Type="http://schemas.openxmlformats.org/officeDocument/2006/relationships/hyperlink" Target="#Ava_1!A1"/><Relationship Id="rId3" Type="http://schemas.openxmlformats.org/officeDocument/2006/relationships/hyperlink" Target="#SUG!A1"/><Relationship Id="rId21" Type="http://schemas.openxmlformats.org/officeDocument/2006/relationships/hyperlink" Target="#Dash_dia!A1"/><Relationship Id="rId7" Type="http://schemas.openxmlformats.org/officeDocument/2006/relationships/hyperlink" Target="https://luz.vc/?utm_source=referral&amp;utm_medium=produtos&amp;utm_campaign=diaem4" TargetMode="External"/><Relationship Id="rId12" Type="http://schemas.openxmlformats.org/officeDocument/2006/relationships/image" Target="../media/image9.png"/><Relationship Id="rId17" Type="http://schemas.openxmlformats.org/officeDocument/2006/relationships/hyperlink" Target="#Per_res!A1"/><Relationship Id="rId2" Type="http://schemas.openxmlformats.org/officeDocument/2006/relationships/hyperlink" Target="#DUV!A1"/><Relationship Id="rId16" Type="http://schemas.openxmlformats.org/officeDocument/2006/relationships/image" Target="../media/image1.png"/><Relationship Id="rId20" Type="http://schemas.openxmlformats.org/officeDocument/2006/relationships/hyperlink" Target="#Ran_ge!A1"/><Relationship Id="rId1" Type="http://schemas.openxmlformats.org/officeDocument/2006/relationships/hyperlink" Target="#INI!A1"/><Relationship Id="rId6" Type="http://schemas.openxmlformats.org/officeDocument/2006/relationships/image" Target="../media/image6.png"/><Relationship Id="rId11" Type="http://schemas.openxmlformats.org/officeDocument/2006/relationships/hyperlink" Target="https://blog.luz.vc/?utm_source=referral&amp;utm_medium=produtos&amp;utm_campaign=diaem4" TargetMode="External"/><Relationship Id="rId5" Type="http://schemas.openxmlformats.org/officeDocument/2006/relationships/hyperlink" Target="https://cursos.luz.vc/?utm_source=referral&amp;utm_medium=produtos&amp;utm_campaign=diaem4" TargetMode="External"/><Relationship Id="rId15" Type="http://schemas.openxmlformats.org/officeDocument/2006/relationships/hyperlink" Target="#Rel_im!A1"/><Relationship Id="rId10" Type="http://schemas.openxmlformats.org/officeDocument/2006/relationships/image" Target="../media/image8.png"/><Relationship Id="rId19" Type="http://schemas.openxmlformats.org/officeDocument/2006/relationships/hyperlink" Target="#Ava_exp!A1"/><Relationship Id="rId4" Type="http://schemas.openxmlformats.org/officeDocument/2006/relationships/hyperlink" Target="#LUZ!A1"/><Relationship Id="rId9" Type="http://schemas.openxmlformats.org/officeDocument/2006/relationships/hyperlink" Target="https://slides.luz.vc/?utm_source=referral&amp;utm_medium=produtos&amp;utm_campaign=diaem4" TargetMode="External"/><Relationship Id="rId14" Type="http://schemas.openxmlformats.org/officeDocument/2006/relationships/image" Target="../media/image10.png"/></Relationships>
</file>

<file path=xl/drawings/_rels/drawing2.xml.rels><?xml version="1.0" encoding="UTF-8" standalone="yes"?>
<Relationships xmlns="http://schemas.openxmlformats.org/package/2006/relationships"><Relationship Id="rId3" Type="http://schemas.openxmlformats.org/officeDocument/2006/relationships/hyperlink" Target="#Ava_3!A1"/><Relationship Id="rId2" Type="http://schemas.openxmlformats.org/officeDocument/2006/relationships/hyperlink" Target="#Ava_2!A1"/><Relationship Id="rId1" Type="http://schemas.openxmlformats.org/officeDocument/2006/relationships/hyperlink" Target="#Ava_1!A1"/><Relationship Id="rId6" Type="http://schemas.openxmlformats.org/officeDocument/2006/relationships/image" Target="../media/image2.jpeg"/><Relationship Id="rId5" Type="http://schemas.openxmlformats.org/officeDocument/2006/relationships/hyperlink" Target="#Ava_5!A1"/><Relationship Id="rId4" Type="http://schemas.openxmlformats.org/officeDocument/2006/relationships/hyperlink" Target="#Ava_4!A1"/></Relationships>
</file>

<file path=xl/drawings/_rels/drawing3.xml.rels><?xml version="1.0" encoding="UTF-8" standalone="yes"?>
<Relationships xmlns="http://schemas.openxmlformats.org/package/2006/relationships"><Relationship Id="rId3" Type="http://schemas.openxmlformats.org/officeDocument/2006/relationships/hyperlink" Target="#Ava_3!A1"/><Relationship Id="rId2" Type="http://schemas.openxmlformats.org/officeDocument/2006/relationships/hyperlink" Target="#Ava_2!A1"/><Relationship Id="rId1" Type="http://schemas.openxmlformats.org/officeDocument/2006/relationships/hyperlink" Target="#Ava_1!A1"/><Relationship Id="rId6" Type="http://schemas.openxmlformats.org/officeDocument/2006/relationships/image" Target="../media/image3.jpeg"/><Relationship Id="rId5" Type="http://schemas.openxmlformats.org/officeDocument/2006/relationships/hyperlink" Target="#Ava_5!A1"/><Relationship Id="rId4" Type="http://schemas.openxmlformats.org/officeDocument/2006/relationships/hyperlink" Target="#Ava_4!A1"/></Relationships>
</file>

<file path=xl/drawings/_rels/drawing4.xml.rels><?xml version="1.0" encoding="UTF-8" standalone="yes"?>
<Relationships xmlns="http://schemas.openxmlformats.org/package/2006/relationships"><Relationship Id="rId3" Type="http://schemas.openxmlformats.org/officeDocument/2006/relationships/hyperlink" Target="#Ava_3!A1"/><Relationship Id="rId2" Type="http://schemas.openxmlformats.org/officeDocument/2006/relationships/hyperlink" Target="#Ava_2!A1"/><Relationship Id="rId1" Type="http://schemas.openxmlformats.org/officeDocument/2006/relationships/hyperlink" Target="#Ava_1!A1"/><Relationship Id="rId6" Type="http://schemas.openxmlformats.org/officeDocument/2006/relationships/image" Target="../media/image4.jpeg"/><Relationship Id="rId5" Type="http://schemas.openxmlformats.org/officeDocument/2006/relationships/hyperlink" Target="#Ava_5!A1"/><Relationship Id="rId4" Type="http://schemas.openxmlformats.org/officeDocument/2006/relationships/hyperlink" Target="#Ava_4!A1"/></Relationships>
</file>

<file path=xl/drawings/_rels/drawing5.xml.rels><?xml version="1.0" encoding="UTF-8" standalone="yes"?>
<Relationships xmlns="http://schemas.openxmlformats.org/package/2006/relationships"><Relationship Id="rId3" Type="http://schemas.openxmlformats.org/officeDocument/2006/relationships/hyperlink" Target="#Ava_3!A1"/><Relationship Id="rId2" Type="http://schemas.openxmlformats.org/officeDocument/2006/relationships/hyperlink" Target="#Ava_2!A1"/><Relationship Id="rId1" Type="http://schemas.openxmlformats.org/officeDocument/2006/relationships/hyperlink" Target="#Ava_1!A1"/><Relationship Id="rId6" Type="http://schemas.openxmlformats.org/officeDocument/2006/relationships/image" Target="../media/image4.jpeg"/><Relationship Id="rId5" Type="http://schemas.openxmlformats.org/officeDocument/2006/relationships/hyperlink" Target="#Ava_5!A1"/><Relationship Id="rId4" Type="http://schemas.openxmlformats.org/officeDocument/2006/relationships/hyperlink" Target="#Ava_4!A1"/></Relationships>
</file>

<file path=xl/drawings/_rels/drawing6.xml.rels><?xml version="1.0" encoding="UTF-8" standalone="yes"?>
<Relationships xmlns="http://schemas.openxmlformats.org/package/2006/relationships"><Relationship Id="rId3" Type="http://schemas.openxmlformats.org/officeDocument/2006/relationships/hyperlink" Target="#Ava_3!A1"/><Relationship Id="rId2" Type="http://schemas.openxmlformats.org/officeDocument/2006/relationships/hyperlink" Target="#Ava_2!A1"/><Relationship Id="rId1" Type="http://schemas.openxmlformats.org/officeDocument/2006/relationships/hyperlink" Target="#Ava_1!A1"/><Relationship Id="rId6" Type="http://schemas.openxmlformats.org/officeDocument/2006/relationships/image" Target="../media/image5.jpeg"/><Relationship Id="rId5" Type="http://schemas.openxmlformats.org/officeDocument/2006/relationships/hyperlink" Target="#Ava_5!A1"/><Relationship Id="rId4" Type="http://schemas.openxmlformats.org/officeDocument/2006/relationships/hyperlink" Target="#Ava_4!A1"/></Relationships>
</file>

<file path=xl/drawings/_rels/drawing7.xml.rels><?xml version="1.0" encoding="UTF-8" standalone="yes"?>
<Relationships xmlns="http://schemas.openxmlformats.org/package/2006/relationships"><Relationship Id="rId8" Type="http://schemas.openxmlformats.org/officeDocument/2006/relationships/hyperlink" Target="#INI!A1"/><Relationship Id="rId3" Type="http://schemas.openxmlformats.org/officeDocument/2006/relationships/hyperlink" Target="#Per_res!A1"/><Relationship Id="rId7" Type="http://schemas.openxmlformats.org/officeDocument/2006/relationships/hyperlink" Target="#Dash_dia!A1"/><Relationship Id="rId2" Type="http://schemas.openxmlformats.org/officeDocument/2006/relationships/image" Target="../media/image1.png"/><Relationship Id="rId1" Type="http://schemas.openxmlformats.org/officeDocument/2006/relationships/hyperlink" Target="#Rel_im!A1"/><Relationship Id="rId6" Type="http://schemas.openxmlformats.org/officeDocument/2006/relationships/hyperlink" Target="#Ran_ge!A1"/><Relationship Id="rId5" Type="http://schemas.openxmlformats.org/officeDocument/2006/relationships/hyperlink" Target="#Ava_exp!A1"/><Relationship Id="rId4" Type="http://schemas.openxmlformats.org/officeDocument/2006/relationships/hyperlink" Target="#Ava_1!A1"/></Relationships>
</file>

<file path=xl/drawings/_rels/drawing8.xml.rels><?xml version="1.0" encoding="UTF-8" standalone="yes"?>
<Relationships xmlns="http://schemas.openxmlformats.org/package/2006/relationships"><Relationship Id="rId8" Type="http://schemas.openxmlformats.org/officeDocument/2006/relationships/hyperlink" Target="#Dash_dia!A1"/><Relationship Id="rId3" Type="http://schemas.openxmlformats.org/officeDocument/2006/relationships/hyperlink" Target="#Rel_im!A1"/><Relationship Id="rId7" Type="http://schemas.openxmlformats.org/officeDocument/2006/relationships/hyperlink" Target="#Ava_exp!A1"/><Relationship Id="rId2" Type="http://schemas.openxmlformats.org/officeDocument/2006/relationships/hyperlink" Target="#Ran_es!A1"/><Relationship Id="rId1" Type="http://schemas.openxmlformats.org/officeDocument/2006/relationships/hyperlink" Target="#Ran_ge!A1"/><Relationship Id="rId6" Type="http://schemas.openxmlformats.org/officeDocument/2006/relationships/hyperlink" Target="#Ava_1!A1"/><Relationship Id="rId5" Type="http://schemas.openxmlformats.org/officeDocument/2006/relationships/hyperlink" Target="#Per_res!A1"/><Relationship Id="rId4" Type="http://schemas.openxmlformats.org/officeDocument/2006/relationships/image" Target="../media/image1.png"/><Relationship Id="rId9" Type="http://schemas.openxmlformats.org/officeDocument/2006/relationships/hyperlink" Target="#INI!A1"/></Relationships>
</file>

<file path=xl/drawings/_rels/drawing9.xml.rels><?xml version="1.0" encoding="UTF-8" standalone="yes"?>
<Relationships xmlns="http://schemas.openxmlformats.org/package/2006/relationships"><Relationship Id="rId8" Type="http://schemas.openxmlformats.org/officeDocument/2006/relationships/hyperlink" Target="#Dash_dia!A1"/><Relationship Id="rId3" Type="http://schemas.openxmlformats.org/officeDocument/2006/relationships/hyperlink" Target="#Rel_im!A1"/><Relationship Id="rId7" Type="http://schemas.openxmlformats.org/officeDocument/2006/relationships/hyperlink" Target="#Ava_exp!A1"/><Relationship Id="rId2" Type="http://schemas.openxmlformats.org/officeDocument/2006/relationships/hyperlink" Target="#Ran_es!A1"/><Relationship Id="rId1" Type="http://schemas.openxmlformats.org/officeDocument/2006/relationships/hyperlink" Target="#Ran_ge!A1"/><Relationship Id="rId6" Type="http://schemas.openxmlformats.org/officeDocument/2006/relationships/hyperlink" Target="#Ava_1!A1"/><Relationship Id="rId5" Type="http://schemas.openxmlformats.org/officeDocument/2006/relationships/hyperlink" Target="#Per_res!A1"/><Relationship Id="rId4" Type="http://schemas.openxmlformats.org/officeDocument/2006/relationships/image" Target="../media/image1.png"/><Relationship Id="rId9" Type="http://schemas.openxmlformats.org/officeDocument/2006/relationships/hyperlink" Target="#INI!A1"/></Relationships>
</file>

<file path=xl/drawings/drawing1.xml><?xml version="1.0" encoding="utf-8"?>
<xdr:wsDr xmlns:xdr="http://schemas.openxmlformats.org/drawingml/2006/spreadsheetDrawing" xmlns:a="http://schemas.openxmlformats.org/drawingml/2006/main">
  <xdr:twoCellAnchor editAs="absolute">
    <xdr:from>
      <xdr:col>5</xdr:col>
      <xdr:colOff>2116663</xdr:colOff>
      <xdr:row>0</xdr:row>
      <xdr:rowOff>0</xdr:rowOff>
    </xdr:from>
    <xdr:to>
      <xdr:col>6</xdr:col>
      <xdr:colOff>300562</xdr:colOff>
      <xdr:row>1</xdr:row>
      <xdr:rowOff>2910</xdr:rowOff>
    </xdr:to>
    <xdr:sp macro="" textlink="">
      <xdr:nvSpPr>
        <xdr:cNvPr id="4" name="Retângulo 3">
          <a:hlinkClick xmlns:r="http://schemas.openxmlformats.org/officeDocument/2006/relationships" r:id="rId1"/>
          <a:extLst>
            <a:ext uri="{FF2B5EF4-FFF2-40B4-BE49-F238E27FC236}">
              <a16:creationId xmlns:a16="http://schemas.microsoft.com/office/drawing/2014/main" id="{00000000-0008-0000-0000-000004000000}"/>
            </a:ext>
          </a:extLst>
        </xdr:cNvPr>
        <xdr:cNvSpPr>
          <a:spLocks/>
        </xdr:cNvSpPr>
      </xdr:nvSpPr>
      <xdr:spPr>
        <a:xfrm>
          <a:off x="6614580"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i="0">
              <a:solidFill>
                <a:schemeClr val="lt1"/>
              </a:solidFill>
              <a:effectLst/>
              <a:latin typeface="+mn-lt"/>
              <a:ea typeface="+mn-ea"/>
              <a:cs typeface="+mn-cs"/>
            </a:rPr>
            <a:t>RELATÓRIO DE IMPRESSÃO</a:t>
          </a:r>
          <a:endParaRPr lang="pt-BR" sz="1100" b="1">
            <a:solidFill>
              <a:schemeClr val="lt1"/>
            </a:solidFill>
            <a:latin typeface="+mn-lt"/>
            <a:ea typeface="+mn-ea"/>
            <a:cs typeface="+mn-cs"/>
          </a:endParaRPr>
        </a:p>
      </xdr:txBody>
    </xdr:sp>
    <xdr:clientData/>
  </xdr:twoCellAnchor>
  <xdr:twoCellAnchor editAs="absolute">
    <xdr:from>
      <xdr:col>1</xdr:col>
      <xdr:colOff>0</xdr:colOff>
      <xdr:row>0</xdr:row>
      <xdr:rowOff>95250</xdr:rowOff>
    </xdr:from>
    <xdr:to>
      <xdr:col>2</xdr:col>
      <xdr:colOff>867833</xdr:colOff>
      <xdr:row>0</xdr:row>
      <xdr:rowOff>423306</xdr:rowOff>
    </xdr:to>
    <xdr:pic>
      <xdr:nvPicPr>
        <xdr:cNvPr id="5" name="Imagem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750" y="95250"/>
          <a:ext cx="973666" cy="328056"/>
        </a:xfrm>
        <a:prstGeom prst="rect">
          <a:avLst/>
        </a:prstGeom>
      </xdr:spPr>
    </xdr:pic>
    <xdr:clientData fLocksWithSheet="0"/>
  </xdr:twoCellAnchor>
  <xdr:twoCellAnchor editAs="absolute">
    <xdr:from>
      <xdr:col>3</xdr:col>
      <xdr:colOff>158749</xdr:colOff>
      <xdr:row>0</xdr:row>
      <xdr:rowOff>0</xdr:rowOff>
    </xdr:from>
    <xdr:to>
      <xdr:col>3</xdr:col>
      <xdr:colOff>1200148</xdr:colOff>
      <xdr:row>1</xdr:row>
      <xdr:rowOff>2910</xdr:rowOff>
    </xdr:to>
    <xdr:sp macro="" textlink="">
      <xdr:nvSpPr>
        <xdr:cNvPr id="6" name="Retângulo 5">
          <a:hlinkClick xmlns:r="http://schemas.openxmlformats.org/officeDocument/2006/relationships" r:id="rId3"/>
          <a:extLst>
            <a:ext uri="{FF2B5EF4-FFF2-40B4-BE49-F238E27FC236}">
              <a16:creationId xmlns:a16="http://schemas.microsoft.com/office/drawing/2014/main" id="{00000000-0008-0000-0000-000006000000}"/>
            </a:ext>
          </a:extLst>
        </xdr:cNvPr>
        <xdr:cNvSpPr>
          <a:spLocks/>
        </xdr:cNvSpPr>
      </xdr:nvSpPr>
      <xdr:spPr>
        <a:xfrm>
          <a:off x="1407582" y="0"/>
          <a:ext cx="1041399" cy="50032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t>PERGUNTAS E RESPOSTAS</a:t>
          </a:r>
        </a:p>
      </xdr:txBody>
    </xdr:sp>
    <xdr:clientData/>
  </xdr:twoCellAnchor>
  <xdr:twoCellAnchor editAs="absolute">
    <xdr:from>
      <xdr:col>3</xdr:col>
      <xdr:colOff>1200149</xdr:colOff>
      <xdr:row>0</xdr:row>
      <xdr:rowOff>0</xdr:rowOff>
    </xdr:from>
    <xdr:to>
      <xdr:col>4</xdr:col>
      <xdr:colOff>941556</xdr:colOff>
      <xdr:row>1</xdr:row>
      <xdr:rowOff>2910</xdr:rowOff>
    </xdr:to>
    <xdr:sp macro="" textlink="">
      <xdr:nvSpPr>
        <xdr:cNvPr id="7" name="Retângulo 6">
          <a:hlinkClick xmlns:r="http://schemas.openxmlformats.org/officeDocument/2006/relationships" r:id="rId4"/>
          <a:extLst>
            <a:ext uri="{FF2B5EF4-FFF2-40B4-BE49-F238E27FC236}">
              <a16:creationId xmlns:a16="http://schemas.microsoft.com/office/drawing/2014/main" id="{00000000-0008-0000-0000-000007000000}"/>
            </a:ext>
          </a:extLst>
        </xdr:cNvPr>
        <xdr:cNvSpPr>
          <a:spLocks/>
        </xdr:cNvSpPr>
      </xdr:nvSpPr>
      <xdr:spPr>
        <a:xfrm>
          <a:off x="2448982" y="0"/>
          <a:ext cx="1032574"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DA SITUAÇÃO</a:t>
          </a:r>
          <a:endParaRPr lang="pt-BR" sz="1100" b="1">
            <a:solidFill>
              <a:schemeClr val="bg1"/>
            </a:solidFill>
          </a:endParaRPr>
        </a:p>
      </xdr:txBody>
    </xdr:sp>
    <xdr:clientData/>
  </xdr:twoCellAnchor>
  <xdr:twoCellAnchor editAs="absolute">
    <xdr:from>
      <xdr:col>4</xdr:col>
      <xdr:colOff>939799</xdr:colOff>
      <xdr:row>0</xdr:row>
      <xdr:rowOff>0</xdr:rowOff>
    </xdr:from>
    <xdr:to>
      <xdr:col>5</xdr:col>
      <xdr:colOff>63500</xdr:colOff>
      <xdr:row>1</xdr:row>
      <xdr:rowOff>2910</xdr:rowOff>
    </xdr:to>
    <xdr:sp macro="" textlink="">
      <xdr:nvSpPr>
        <xdr:cNvPr id="8" name="Retângulo 7">
          <a:hlinkClick xmlns:r="http://schemas.openxmlformats.org/officeDocument/2006/relationships" r:id="rId5"/>
          <a:extLst>
            <a:ext uri="{FF2B5EF4-FFF2-40B4-BE49-F238E27FC236}">
              <a16:creationId xmlns:a16="http://schemas.microsoft.com/office/drawing/2014/main" id="{00000000-0008-0000-0000-000008000000}"/>
            </a:ext>
          </a:extLst>
        </xdr:cNvPr>
        <xdr:cNvSpPr>
          <a:spLocks/>
        </xdr:cNvSpPr>
      </xdr:nvSpPr>
      <xdr:spPr>
        <a:xfrm>
          <a:off x="3479799" y="0"/>
          <a:ext cx="1081618"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DE EXPECTATIVAS</a:t>
          </a:r>
          <a:endParaRPr lang="pt-BR" sz="1100" b="1"/>
        </a:p>
      </xdr:txBody>
    </xdr:sp>
    <xdr:clientData/>
  </xdr:twoCellAnchor>
  <xdr:twoCellAnchor editAs="absolute">
    <xdr:from>
      <xdr:col>5</xdr:col>
      <xdr:colOff>33865</xdr:colOff>
      <xdr:row>0</xdr:row>
      <xdr:rowOff>0</xdr:rowOff>
    </xdr:from>
    <xdr:to>
      <xdr:col>5</xdr:col>
      <xdr:colOff>1075264</xdr:colOff>
      <xdr:row>1</xdr:row>
      <xdr:rowOff>2910</xdr:rowOff>
    </xdr:to>
    <xdr:sp macro="" textlink="">
      <xdr:nvSpPr>
        <xdr:cNvPr id="9" name="Retângulo 8">
          <a:hlinkClick xmlns:r="http://schemas.openxmlformats.org/officeDocument/2006/relationships" r:id="rId6"/>
          <a:extLst>
            <a:ext uri="{FF2B5EF4-FFF2-40B4-BE49-F238E27FC236}">
              <a16:creationId xmlns:a16="http://schemas.microsoft.com/office/drawing/2014/main" id="{00000000-0008-0000-0000-000009000000}"/>
            </a:ext>
          </a:extLst>
        </xdr:cNvPr>
        <xdr:cNvSpPr>
          <a:spLocks/>
        </xdr:cNvSpPr>
      </xdr:nvSpPr>
      <xdr:spPr>
        <a:xfrm>
          <a:off x="45317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RELATÓRIOS</a:t>
          </a:r>
          <a:endParaRPr lang="pt-BR" sz="1100" b="1"/>
        </a:p>
      </xdr:txBody>
    </xdr:sp>
    <xdr:clientData/>
  </xdr:twoCellAnchor>
  <xdr:twoCellAnchor editAs="absolute">
    <xdr:from>
      <xdr:col>5</xdr:col>
      <xdr:colOff>1075265</xdr:colOff>
      <xdr:row>0</xdr:row>
      <xdr:rowOff>0</xdr:rowOff>
    </xdr:from>
    <xdr:to>
      <xdr:col>5</xdr:col>
      <xdr:colOff>2116664</xdr:colOff>
      <xdr:row>1</xdr:row>
      <xdr:rowOff>2910</xdr:rowOff>
    </xdr:to>
    <xdr:sp macro="" textlink="">
      <xdr:nvSpPr>
        <xdr:cNvPr id="10" name="Retângulo 9">
          <a:hlinkClick xmlns:r="http://schemas.openxmlformats.org/officeDocument/2006/relationships" r:id="rId7"/>
          <a:extLst>
            <a:ext uri="{FF2B5EF4-FFF2-40B4-BE49-F238E27FC236}">
              <a16:creationId xmlns:a16="http://schemas.microsoft.com/office/drawing/2014/main" id="{00000000-0008-0000-0000-00000A000000}"/>
            </a:ext>
          </a:extLst>
        </xdr:cNvPr>
        <xdr:cNvSpPr>
          <a:spLocks/>
        </xdr:cNvSpPr>
      </xdr:nvSpPr>
      <xdr:spPr>
        <a:xfrm>
          <a:off x="55731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DASHBOARD</a:t>
          </a:r>
          <a:endParaRPr lang="pt-BR" sz="1100" b="1"/>
        </a:p>
      </xdr:txBody>
    </xdr:sp>
    <xdr:clientData/>
  </xdr:twoCellAnchor>
  <xdr:twoCellAnchor editAs="absolute">
    <xdr:from>
      <xdr:col>6</xdr:col>
      <xdr:colOff>355698</xdr:colOff>
      <xdr:row>0</xdr:row>
      <xdr:rowOff>0</xdr:rowOff>
    </xdr:from>
    <xdr:to>
      <xdr:col>6</xdr:col>
      <xdr:colOff>1391214</xdr:colOff>
      <xdr:row>1</xdr:row>
      <xdr:rowOff>2910</xdr:rowOff>
    </xdr:to>
    <xdr:sp macro="" textlink="">
      <xdr:nvSpPr>
        <xdr:cNvPr id="11" name="Retângulo 10">
          <a:hlinkClick xmlns:r="http://schemas.openxmlformats.org/officeDocument/2006/relationships" r:id="rId8"/>
          <a:extLst>
            <a:ext uri="{FF2B5EF4-FFF2-40B4-BE49-F238E27FC236}">
              <a16:creationId xmlns:a16="http://schemas.microsoft.com/office/drawing/2014/main" id="{00000000-0008-0000-0000-00000B000000}"/>
            </a:ext>
          </a:extLst>
        </xdr:cNvPr>
        <xdr:cNvSpPr>
          <a:spLocks/>
        </xdr:cNvSpPr>
      </xdr:nvSpPr>
      <xdr:spPr>
        <a:xfrm>
          <a:off x="7711115" y="0"/>
          <a:ext cx="1035516" cy="500327"/>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a:solidFill>
                <a:schemeClr val="lt1"/>
              </a:solidFill>
              <a:latin typeface="+mn-lt"/>
              <a:ea typeface="+mn-ea"/>
              <a:cs typeface="+mn-cs"/>
            </a:rPr>
            <a:t>INSTRUÇÕES</a:t>
          </a:r>
        </a:p>
      </xdr:txBody>
    </xdr:sp>
    <xdr:clientData/>
  </xdr:twoCellAnchor>
  <xdr:twoCellAnchor editAs="absolute">
    <xdr:from>
      <xdr:col>3</xdr:col>
      <xdr:colOff>158750</xdr:colOff>
      <xdr:row>1</xdr:row>
      <xdr:rowOff>95250</xdr:rowOff>
    </xdr:from>
    <xdr:to>
      <xdr:col>4</xdr:col>
      <xdr:colOff>232829</xdr:colOff>
      <xdr:row>2</xdr:row>
      <xdr:rowOff>13567</xdr:rowOff>
    </xdr:to>
    <xdr:sp macro="" textlink="">
      <xdr:nvSpPr>
        <xdr:cNvPr id="12" name="Retângulo 11">
          <a:extLst>
            <a:ext uri="{FF2B5EF4-FFF2-40B4-BE49-F238E27FC236}">
              <a16:creationId xmlns:a16="http://schemas.microsoft.com/office/drawing/2014/main" id="{441A8394-AB58-4F81-B563-158DCC9060F3}"/>
            </a:ext>
          </a:extLst>
        </xdr:cNvPr>
        <xdr:cNvSpPr/>
      </xdr:nvSpPr>
      <xdr:spPr>
        <a:xfrm>
          <a:off x="1407583" y="592667"/>
          <a:ext cx="1365246" cy="2993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i="0" u="none" strike="noStrike">
              <a:solidFill>
                <a:schemeClr val="tx1">
                  <a:lumMod val="75000"/>
                  <a:lumOff val="25000"/>
                </a:schemeClr>
              </a:solidFill>
              <a:latin typeface="Calibri"/>
              <a:cs typeface="Calibri"/>
            </a:rPr>
            <a:t>LISTA</a:t>
          </a:r>
          <a:r>
            <a:rPr lang="en-US" sz="1100" b="1" i="0" u="none" strike="noStrike" baseline="0">
              <a:solidFill>
                <a:schemeClr val="tx1">
                  <a:lumMod val="75000"/>
                  <a:lumOff val="25000"/>
                </a:schemeClr>
              </a:solidFill>
              <a:latin typeface="Calibri"/>
              <a:cs typeface="Calibri"/>
            </a:rPr>
            <a:t> DE EDIÇÃO</a:t>
          </a:r>
          <a:endParaRPr lang="en-US" sz="1100" b="1" i="0" u="none" strike="noStrike">
            <a:solidFill>
              <a:schemeClr val="tx1">
                <a:lumMod val="75000"/>
                <a:lumOff val="25000"/>
              </a:schemeClr>
            </a:solidFill>
            <a:latin typeface="Calibri"/>
            <a:cs typeface="Calibri"/>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836088</xdr:colOff>
      <xdr:row>1</xdr:row>
      <xdr:rowOff>95250</xdr:rowOff>
    </xdr:from>
    <xdr:to>
      <xdr:col>2</xdr:col>
      <xdr:colOff>2201334</xdr:colOff>
      <xdr:row>2</xdr:row>
      <xdr:rowOff>13567</xdr:rowOff>
    </xdr:to>
    <xdr:sp macro="" textlink="">
      <xdr:nvSpPr>
        <xdr:cNvPr id="2" name="Retângulo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1102788" y="590550"/>
          <a:ext cx="1364187" cy="2993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i="0" u="none" strike="noStrike">
              <a:solidFill>
                <a:schemeClr val="tx1">
                  <a:lumMod val="75000"/>
                  <a:lumOff val="25000"/>
                </a:schemeClr>
              </a:solidFill>
              <a:latin typeface="Calibri"/>
              <a:cs typeface="Calibri"/>
            </a:rPr>
            <a:t>DIAGNÓSTICO</a:t>
          </a:r>
        </a:p>
      </xdr:txBody>
    </xdr:sp>
    <xdr:clientData/>
  </xdr:twoCellAnchor>
  <xdr:twoCellAnchor editAs="absolute">
    <xdr:from>
      <xdr:col>2</xdr:col>
      <xdr:colOff>2211913</xdr:colOff>
      <xdr:row>1</xdr:row>
      <xdr:rowOff>95247</xdr:rowOff>
    </xdr:from>
    <xdr:to>
      <xdr:col>5</xdr:col>
      <xdr:colOff>391584</xdr:colOff>
      <xdr:row>2</xdr:row>
      <xdr:rowOff>13564</xdr:rowOff>
    </xdr:to>
    <xdr:sp macro="" textlink="">
      <xdr:nvSpPr>
        <xdr:cNvPr id="3" name="Retângulo 2">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2477554" y="590547"/>
          <a:ext cx="1576921" cy="29931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 POR ÁREA</a:t>
          </a:r>
          <a:endParaRPr lang="en-US" sz="1100" b="1" i="0" u="none" strike="noStrike">
            <a:solidFill>
              <a:schemeClr val="bg1"/>
            </a:solidFill>
            <a:latin typeface="Calibri"/>
            <a:cs typeface="Calibri"/>
          </a:endParaRPr>
        </a:p>
      </xdr:txBody>
    </xdr:sp>
    <xdr:clientData/>
  </xdr:twoCellAnchor>
  <xdr:twoCellAnchor>
    <xdr:from>
      <xdr:col>1</xdr:col>
      <xdr:colOff>95251</xdr:colOff>
      <xdr:row>8</xdr:row>
      <xdr:rowOff>51544</xdr:rowOff>
    </xdr:from>
    <xdr:to>
      <xdr:col>4</xdr:col>
      <xdr:colOff>21167</xdr:colOff>
      <xdr:row>14</xdr:row>
      <xdr:rowOff>42333</xdr:rowOff>
    </xdr:to>
    <xdr:graphicFrame macro="">
      <xdr:nvGraphicFramePr>
        <xdr:cNvPr id="4" name="Gráfico 16">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105834</xdr:colOff>
      <xdr:row>8</xdr:row>
      <xdr:rowOff>57981</xdr:rowOff>
    </xdr:from>
    <xdr:to>
      <xdr:col>8</xdr:col>
      <xdr:colOff>243417</xdr:colOff>
      <xdr:row>14</xdr:row>
      <xdr:rowOff>21167</xdr:rowOff>
    </xdr:to>
    <xdr:graphicFrame macro="">
      <xdr:nvGraphicFramePr>
        <xdr:cNvPr id="5" name="Gráfico 17">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317501</xdr:colOff>
      <xdr:row>8</xdr:row>
      <xdr:rowOff>56600</xdr:rowOff>
    </xdr:from>
    <xdr:to>
      <xdr:col>11</xdr:col>
      <xdr:colOff>624418</xdr:colOff>
      <xdr:row>14</xdr:row>
      <xdr:rowOff>10584</xdr:rowOff>
    </xdr:to>
    <xdr:graphicFrame macro="">
      <xdr:nvGraphicFramePr>
        <xdr:cNvPr id="6" name="Gráfico 18">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698500</xdr:colOff>
      <xdr:row>8</xdr:row>
      <xdr:rowOff>52917</xdr:rowOff>
    </xdr:from>
    <xdr:to>
      <xdr:col>14</xdr:col>
      <xdr:colOff>285750</xdr:colOff>
      <xdr:row>14</xdr:row>
      <xdr:rowOff>10583</xdr:rowOff>
    </xdr:to>
    <xdr:graphicFrame macro="">
      <xdr:nvGraphicFramePr>
        <xdr:cNvPr id="7" name="Gráfico 19">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100542</xdr:colOff>
      <xdr:row>3</xdr:row>
      <xdr:rowOff>10583</xdr:rowOff>
    </xdr:from>
    <xdr:to>
      <xdr:col>14</xdr:col>
      <xdr:colOff>285749</xdr:colOff>
      <xdr:row>7</xdr:row>
      <xdr:rowOff>10584</xdr:rowOff>
    </xdr:to>
    <xdr:graphicFrame macro="">
      <xdr:nvGraphicFramePr>
        <xdr:cNvPr id="8" name="Gráfico 20">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8</xdr:col>
      <xdr:colOff>42330</xdr:colOff>
      <xdr:row>0</xdr:row>
      <xdr:rowOff>0</xdr:rowOff>
    </xdr:from>
    <xdr:to>
      <xdr:col>8</xdr:col>
      <xdr:colOff>1083729</xdr:colOff>
      <xdr:row>1</xdr:row>
      <xdr:rowOff>2910</xdr:rowOff>
    </xdr:to>
    <xdr:sp macro="" textlink="">
      <xdr:nvSpPr>
        <xdr:cNvPr id="9" name="Retângulo 8">
          <a:hlinkClick xmlns:r="http://schemas.openxmlformats.org/officeDocument/2006/relationships" r:id="rId8"/>
          <a:extLst>
            <a:ext uri="{FF2B5EF4-FFF2-40B4-BE49-F238E27FC236}">
              <a16:creationId xmlns:a16="http://schemas.microsoft.com/office/drawing/2014/main" id="{00000000-0008-0000-0900-000009000000}"/>
            </a:ext>
          </a:extLst>
        </xdr:cNvPr>
        <xdr:cNvSpPr>
          <a:spLocks/>
        </xdr:cNvSpPr>
      </xdr:nvSpPr>
      <xdr:spPr>
        <a:xfrm>
          <a:off x="6614580"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i="0">
              <a:solidFill>
                <a:schemeClr val="lt1"/>
              </a:solidFill>
              <a:effectLst/>
              <a:latin typeface="+mn-lt"/>
              <a:ea typeface="+mn-ea"/>
              <a:cs typeface="+mn-cs"/>
            </a:rPr>
            <a:t>RELATÓRIO DE IMPRESSÃO</a:t>
          </a:r>
          <a:endParaRPr lang="pt-BR" sz="1100" b="1">
            <a:solidFill>
              <a:schemeClr val="lt1"/>
            </a:solidFill>
            <a:latin typeface="+mn-lt"/>
            <a:ea typeface="+mn-ea"/>
            <a:cs typeface="+mn-cs"/>
          </a:endParaRPr>
        </a:p>
      </xdr:txBody>
    </xdr:sp>
    <xdr:clientData/>
  </xdr:twoCellAnchor>
  <xdr:twoCellAnchor editAs="absolute">
    <xdr:from>
      <xdr:col>1</xdr:col>
      <xdr:colOff>0</xdr:colOff>
      <xdr:row>0</xdr:row>
      <xdr:rowOff>95250</xdr:rowOff>
    </xdr:from>
    <xdr:to>
      <xdr:col>2</xdr:col>
      <xdr:colOff>867833</xdr:colOff>
      <xdr:row>0</xdr:row>
      <xdr:rowOff>423306</xdr:rowOff>
    </xdr:to>
    <xdr:pic>
      <xdr:nvPicPr>
        <xdr:cNvPr id="10" name="Imagem 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58750" y="95250"/>
          <a:ext cx="973666" cy="328056"/>
        </a:xfrm>
        <a:prstGeom prst="rect">
          <a:avLst/>
        </a:prstGeom>
      </xdr:spPr>
    </xdr:pic>
    <xdr:clientData fLocksWithSheet="0"/>
  </xdr:twoCellAnchor>
  <xdr:twoCellAnchor editAs="absolute">
    <xdr:from>
      <xdr:col>2</xdr:col>
      <xdr:colOff>1142999</xdr:colOff>
      <xdr:row>0</xdr:row>
      <xdr:rowOff>0</xdr:rowOff>
    </xdr:from>
    <xdr:to>
      <xdr:col>2</xdr:col>
      <xdr:colOff>2184398</xdr:colOff>
      <xdr:row>1</xdr:row>
      <xdr:rowOff>2910</xdr:rowOff>
    </xdr:to>
    <xdr:sp macro="" textlink="">
      <xdr:nvSpPr>
        <xdr:cNvPr id="11" name="Retângulo 10">
          <a:hlinkClick xmlns:r="http://schemas.openxmlformats.org/officeDocument/2006/relationships" r:id="rId10"/>
          <a:extLst>
            <a:ext uri="{FF2B5EF4-FFF2-40B4-BE49-F238E27FC236}">
              <a16:creationId xmlns:a16="http://schemas.microsoft.com/office/drawing/2014/main" id="{00000000-0008-0000-0900-00000B000000}"/>
            </a:ext>
          </a:extLst>
        </xdr:cNvPr>
        <xdr:cNvSpPr>
          <a:spLocks/>
        </xdr:cNvSpPr>
      </xdr:nvSpPr>
      <xdr:spPr>
        <a:xfrm>
          <a:off x="14075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t>PERGUNTAS E RESPOSTAS</a:t>
          </a:r>
        </a:p>
      </xdr:txBody>
    </xdr:sp>
    <xdr:clientData/>
  </xdr:twoCellAnchor>
  <xdr:twoCellAnchor editAs="absolute">
    <xdr:from>
      <xdr:col>2</xdr:col>
      <xdr:colOff>2184399</xdr:colOff>
      <xdr:row>0</xdr:row>
      <xdr:rowOff>0</xdr:rowOff>
    </xdr:from>
    <xdr:to>
      <xdr:col>3</xdr:col>
      <xdr:colOff>719306</xdr:colOff>
      <xdr:row>1</xdr:row>
      <xdr:rowOff>2910</xdr:rowOff>
    </xdr:to>
    <xdr:sp macro="" textlink="">
      <xdr:nvSpPr>
        <xdr:cNvPr id="12" name="Retângulo 11">
          <a:hlinkClick xmlns:r="http://schemas.openxmlformats.org/officeDocument/2006/relationships" r:id="rId11"/>
          <a:extLst>
            <a:ext uri="{FF2B5EF4-FFF2-40B4-BE49-F238E27FC236}">
              <a16:creationId xmlns:a16="http://schemas.microsoft.com/office/drawing/2014/main" id="{00000000-0008-0000-0900-00000C000000}"/>
            </a:ext>
          </a:extLst>
        </xdr:cNvPr>
        <xdr:cNvSpPr>
          <a:spLocks/>
        </xdr:cNvSpPr>
      </xdr:nvSpPr>
      <xdr:spPr>
        <a:xfrm>
          <a:off x="2448982" y="0"/>
          <a:ext cx="1032574"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DA SITUAÇÃO</a:t>
          </a:r>
          <a:endParaRPr lang="pt-BR" sz="1100" b="1">
            <a:solidFill>
              <a:schemeClr val="bg1"/>
            </a:solidFill>
          </a:endParaRPr>
        </a:p>
      </xdr:txBody>
    </xdr:sp>
    <xdr:clientData/>
  </xdr:twoCellAnchor>
  <xdr:twoCellAnchor editAs="absolute">
    <xdr:from>
      <xdr:col>3</xdr:col>
      <xdr:colOff>717549</xdr:colOff>
      <xdr:row>0</xdr:row>
      <xdr:rowOff>0</xdr:rowOff>
    </xdr:from>
    <xdr:to>
      <xdr:col>5</xdr:col>
      <xdr:colOff>899584</xdr:colOff>
      <xdr:row>1</xdr:row>
      <xdr:rowOff>2910</xdr:rowOff>
    </xdr:to>
    <xdr:sp macro="" textlink="">
      <xdr:nvSpPr>
        <xdr:cNvPr id="13" name="Retângulo 12">
          <a:hlinkClick xmlns:r="http://schemas.openxmlformats.org/officeDocument/2006/relationships" r:id="rId12"/>
          <a:extLst>
            <a:ext uri="{FF2B5EF4-FFF2-40B4-BE49-F238E27FC236}">
              <a16:creationId xmlns:a16="http://schemas.microsoft.com/office/drawing/2014/main" id="{00000000-0008-0000-0900-00000D000000}"/>
            </a:ext>
          </a:extLst>
        </xdr:cNvPr>
        <xdr:cNvSpPr>
          <a:spLocks/>
        </xdr:cNvSpPr>
      </xdr:nvSpPr>
      <xdr:spPr>
        <a:xfrm>
          <a:off x="3479799" y="0"/>
          <a:ext cx="1081618"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DE EXPECTATIVAS</a:t>
          </a:r>
          <a:endParaRPr lang="pt-BR" sz="1100" b="1"/>
        </a:p>
      </xdr:txBody>
    </xdr:sp>
    <xdr:clientData/>
  </xdr:twoCellAnchor>
  <xdr:twoCellAnchor editAs="absolute">
    <xdr:from>
      <xdr:col>5</xdr:col>
      <xdr:colOff>869949</xdr:colOff>
      <xdr:row>0</xdr:row>
      <xdr:rowOff>0</xdr:rowOff>
    </xdr:from>
    <xdr:to>
      <xdr:col>5</xdr:col>
      <xdr:colOff>1911348</xdr:colOff>
      <xdr:row>1</xdr:row>
      <xdr:rowOff>2910</xdr:rowOff>
    </xdr:to>
    <xdr:sp macro="" textlink="">
      <xdr:nvSpPr>
        <xdr:cNvPr id="14" name="Retângulo 13">
          <a:hlinkClick xmlns:r="http://schemas.openxmlformats.org/officeDocument/2006/relationships" r:id="rId13"/>
          <a:extLst>
            <a:ext uri="{FF2B5EF4-FFF2-40B4-BE49-F238E27FC236}">
              <a16:creationId xmlns:a16="http://schemas.microsoft.com/office/drawing/2014/main" id="{00000000-0008-0000-0900-00000E000000}"/>
            </a:ext>
          </a:extLst>
        </xdr:cNvPr>
        <xdr:cNvSpPr>
          <a:spLocks/>
        </xdr:cNvSpPr>
      </xdr:nvSpPr>
      <xdr:spPr>
        <a:xfrm>
          <a:off x="45317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RELATÓRIOS</a:t>
          </a:r>
          <a:endParaRPr lang="pt-BR" sz="1100" b="1"/>
        </a:p>
      </xdr:txBody>
    </xdr:sp>
    <xdr:clientData/>
  </xdr:twoCellAnchor>
  <xdr:twoCellAnchor editAs="absolute">
    <xdr:from>
      <xdr:col>5</xdr:col>
      <xdr:colOff>1911349</xdr:colOff>
      <xdr:row>0</xdr:row>
      <xdr:rowOff>0</xdr:rowOff>
    </xdr:from>
    <xdr:to>
      <xdr:col>8</xdr:col>
      <xdr:colOff>42331</xdr:colOff>
      <xdr:row>1</xdr:row>
      <xdr:rowOff>2910</xdr:rowOff>
    </xdr:to>
    <xdr:sp macro="" textlink="">
      <xdr:nvSpPr>
        <xdr:cNvPr id="15" name="Retângulo 14">
          <a:hlinkClick xmlns:r="http://schemas.openxmlformats.org/officeDocument/2006/relationships" r:id="rId1"/>
          <a:extLst>
            <a:ext uri="{FF2B5EF4-FFF2-40B4-BE49-F238E27FC236}">
              <a16:creationId xmlns:a16="http://schemas.microsoft.com/office/drawing/2014/main" id="{00000000-0008-0000-0900-00000F000000}"/>
            </a:ext>
          </a:extLst>
        </xdr:cNvPr>
        <xdr:cNvSpPr>
          <a:spLocks/>
        </xdr:cNvSpPr>
      </xdr:nvSpPr>
      <xdr:spPr>
        <a:xfrm>
          <a:off x="5573182" y="0"/>
          <a:ext cx="1041399" cy="50032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DASHBOARD</a:t>
          </a:r>
          <a:endParaRPr lang="pt-BR" sz="1100" b="1"/>
        </a:p>
      </xdr:txBody>
    </xdr:sp>
    <xdr:clientData/>
  </xdr:twoCellAnchor>
  <xdr:twoCellAnchor editAs="absolute">
    <xdr:from>
      <xdr:col>8</xdr:col>
      <xdr:colOff>1138865</xdr:colOff>
      <xdr:row>0</xdr:row>
      <xdr:rowOff>0</xdr:rowOff>
    </xdr:from>
    <xdr:to>
      <xdr:col>9</xdr:col>
      <xdr:colOff>258798</xdr:colOff>
      <xdr:row>1</xdr:row>
      <xdr:rowOff>2910</xdr:rowOff>
    </xdr:to>
    <xdr:sp macro="" textlink="">
      <xdr:nvSpPr>
        <xdr:cNvPr id="16" name="Retângulo 15">
          <a:hlinkClick xmlns:r="http://schemas.openxmlformats.org/officeDocument/2006/relationships" r:id="rId14"/>
          <a:extLst>
            <a:ext uri="{FF2B5EF4-FFF2-40B4-BE49-F238E27FC236}">
              <a16:creationId xmlns:a16="http://schemas.microsoft.com/office/drawing/2014/main" id="{00000000-0008-0000-0900-000010000000}"/>
            </a:ext>
          </a:extLst>
        </xdr:cNvPr>
        <xdr:cNvSpPr>
          <a:spLocks/>
        </xdr:cNvSpPr>
      </xdr:nvSpPr>
      <xdr:spPr>
        <a:xfrm>
          <a:off x="7711115" y="0"/>
          <a:ext cx="1035516" cy="500327"/>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a:solidFill>
                <a:schemeClr val="lt1"/>
              </a:solidFill>
              <a:latin typeface="+mn-lt"/>
              <a:ea typeface="+mn-ea"/>
              <a:cs typeface="+mn-cs"/>
            </a:rPr>
            <a:t>INSTRUÇÕES</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836088</xdr:colOff>
      <xdr:row>1</xdr:row>
      <xdr:rowOff>95250</xdr:rowOff>
    </xdr:from>
    <xdr:to>
      <xdr:col>3</xdr:col>
      <xdr:colOff>783167</xdr:colOff>
      <xdr:row>2</xdr:row>
      <xdr:rowOff>13567</xdr:rowOff>
    </xdr:to>
    <xdr:sp macro="" textlink="">
      <xdr:nvSpPr>
        <xdr:cNvPr id="2" name="Retângulo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1102788" y="590550"/>
          <a:ext cx="1365246" cy="29931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i="0" u="none" strike="noStrike">
              <a:solidFill>
                <a:schemeClr val="bg1"/>
              </a:solidFill>
              <a:latin typeface="Calibri"/>
              <a:cs typeface="Calibri"/>
            </a:rPr>
            <a:t>DIAGNÓSTICO</a:t>
          </a:r>
        </a:p>
      </xdr:txBody>
    </xdr:sp>
    <xdr:clientData/>
  </xdr:twoCellAnchor>
  <xdr:twoCellAnchor editAs="absolute">
    <xdr:from>
      <xdr:col>3</xdr:col>
      <xdr:colOff>793746</xdr:colOff>
      <xdr:row>1</xdr:row>
      <xdr:rowOff>95247</xdr:rowOff>
    </xdr:from>
    <xdr:to>
      <xdr:col>5</xdr:col>
      <xdr:colOff>296334</xdr:colOff>
      <xdr:row>2</xdr:row>
      <xdr:rowOff>13564</xdr:rowOff>
    </xdr:to>
    <xdr:sp macro="" textlink="">
      <xdr:nvSpPr>
        <xdr:cNvPr id="3" name="Retângulo 2">
          <a:hlinkClick xmlns:r="http://schemas.openxmlformats.org/officeDocument/2006/relationships" r:id="rId2"/>
          <a:extLst>
            <a:ext uri="{FF2B5EF4-FFF2-40B4-BE49-F238E27FC236}">
              <a16:creationId xmlns:a16="http://schemas.microsoft.com/office/drawing/2014/main" id="{00000000-0008-0000-0A00-000003000000}"/>
            </a:ext>
          </a:extLst>
        </xdr:cNvPr>
        <xdr:cNvSpPr/>
      </xdr:nvSpPr>
      <xdr:spPr>
        <a:xfrm>
          <a:off x="2478613" y="590547"/>
          <a:ext cx="1580096" cy="2993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tx1">
                  <a:lumMod val="75000"/>
                  <a:lumOff val="25000"/>
                </a:schemeClr>
              </a:solidFill>
              <a:effectLst/>
              <a:latin typeface="+mn-lt"/>
              <a:ea typeface="+mn-ea"/>
              <a:cs typeface="+mn-cs"/>
            </a:rPr>
            <a:t> POR ÁREA</a:t>
          </a:r>
          <a:endParaRPr lang="en-US" sz="1100" b="1" i="0" u="none" strike="noStrike">
            <a:solidFill>
              <a:schemeClr val="tx1">
                <a:lumMod val="75000"/>
                <a:lumOff val="25000"/>
              </a:schemeClr>
            </a:solidFill>
            <a:latin typeface="Calibri"/>
            <a:cs typeface="Calibri"/>
          </a:endParaRPr>
        </a:p>
      </xdr:txBody>
    </xdr:sp>
    <xdr:clientData/>
  </xdr:twoCellAnchor>
  <xdr:twoCellAnchor>
    <xdr:from>
      <xdr:col>1</xdr:col>
      <xdr:colOff>105832</xdr:colOff>
      <xdr:row>6</xdr:row>
      <xdr:rowOff>10584</xdr:rowOff>
    </xdr:from>
    <xdr:to>
      <xdr:col>6</xdr:col>
      <xdr:colOff>95250</xdr:colOff>
      <xdr:row>14</xdr:row>
      <xdr:rowOff>63500</xdr:rowOff>
    </xdr:to>
    <xdr:graphicFrame macro="">
      <xdr:nvGraphicFramePr>
        <xdr:cNvPr id="9" name="Gráfico 21">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105832</xdr:colOff>
      <xdr:row>6</xdr:row>
      <xdr:rowOff>21167</xdr:rowOff>
    </xdr:from>
    <xdr:to>
      <xdr:col>8</xdr:col>
      <xdr:colOff>8124</xdr:colOff>
      <xdr:row>14</xdr:row>
      <xdr:rowOff>63501</xdr:rowOff>
    </xdr:to>
    <xdr:graphicFrame macro="">
      <xdr:nvGraphicFramePr>
        <xdr:cNvPr id="11" name="Gráfico 23">
          <a:extLst>
            <a:ext uri="{FF2B5EF4-FFF2-40B4-BE49-F238E27FC236}">
              <a16:creationId xmlns:a16="http://schemas.microsoft.com/office/drawing/2014/main" id="{00000000-0008-0000-0A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84667</xdr:colOff>
      <xdr:row>6</xdr:row>
      <xdr:rowOff>21167</xdr:rowOff>
    </xdr:from>
    <xdr:to>
      <xdr:col>10</xdr:col>
      <xdr:colOff>74084</xdr:colOff>
      <xdr:row>14</xdr:row>
      <xdr:rowOff>21167</xdr:rowOff>
    </xdr:to>
    <xdr:graphicFrame macro="">
      <xdr:nvGraphicFramePr>
        <xdr:cNvPr id="12" name="Gráfico 23">
          <a:extLst>
            <a:ext uri="{FF2B5EF4-FFF2-40B4-BE49-F238E27FC236}">
              <a16:creationId xmlns:a16="http://schemas.microsoft.com/office/drawing/2014/main" id="{00000000-0008-0000-0A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5</xdr:col>
      <xdr:colOff>2857497</xdr:colOff>
      <xdr:row>0</xdr:row>
      <xdr:rowOff>0</xdr:rowOff>
    </xdr:from>
    <xdr:to>
      <xdr:col>7</xdr:col>
      <xdr:colOff>639229</xdr:colOff>
      <xdr:row>1</xdr:row>
      <xdr:rowOff>2910</xdr:rowOff>
    </xdr:to>
    <xdr:sp macro="" textlink="">
      <xdr:nvSpPr>
        <xdr:cNvPr id="13" name="Retângulo 12">
          <a:hlinkClick xmlns:r="http://schemas.openxmlformats.org/officeDocument/2006/relationships" r:id="rId6"/>
          <a:extLst>
            <a:ext uri="{FF2B5EF4-FFF2-40B4-BE49-F238E27FC236}">
              <a16:creationId xmlns:a16="http://schemas.microsoft.com/office/drawing/2014/main" id="{00000000-0008-0000-0A00-00000D000000}"/>
            </a:ext>
          </a:extLst>
        </xdr:cNvPr>
        <xdr:cNvSpPr>
          <a:spLocks/>
        </xdr:cNvSpPr>
      </xdr:nvSpPr>
      <xdr:spPr>
        <a:xfrm>
          <a:off x="6614580"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i="0">
              <a:solidFill>
                <a:schemeClr val="lt1"/>
              </a:solidFill>
              <a:effectLst/>
              <a:latin typeface="+mn-lt"/>
              <a:ea typeface="+mn-ea"/>
              <a:cs typeface="+mn-cs"/>
            </a:rPr>
            <a:t>RELATÓRIO DE IMPRESSÃO</a:t>
          </a:r>
          <a:endParaRPr lang="pt-BR" sz="1100" b="1">
            <a:solidFill>
              <a:schemeClr val="lt1"/>
            </a:solidFill>
            <a:latin typeface="+mn-lt"/>
            <a:ea typeface="+mn-ea"/>
            <a:cs typeface="+mn-cs"/>
          </a:endParaRPr>
        </a:p>
      </xdr:txBody>
    </xdr:sp>
    <xdr:clientData/>
  </xdr:twoCellAnchor>
  <xdr:twoCellAnchor editAs="absolute">
    <xdr:from>
      <xdr:col>1</xdr:col>
      <xdr:colOff>0</xdr:colOff>
      <xdr:row>0</xdr:row>
      <xdr:rowOff>95250</xdr:rowOff>
    </xdr:from>
    <xdr:to>
      <xdr:col>2</xdr:col>
      <xdr:colOff>867833</xdr:colOff>
      <xdr:row>0</xdr:row>
      <xdr:rowOff>423306</xdr:rowOff>
    </xdr:to>
    <xdr:pic>
      <xdr:nvPicPr>
        <xdr:cNvPr id="14" name="Imagem 13">
          <a:extLst>
            <a:ext uri="{FF2B5EF4-FFF2-40B4-BE49-F238E27FC236}">
              <a16:creationId xmlns:a16="http://schemas.microsoft.com/office/drawing/2014/main" id="{00000000-0008-0000-0A00-00000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8750" y="95250"/>
          <a:ext cx="973666" cy="328056"/>
        </a:xfrm>
        <a:prstGeom prst="rect">
          <a:avLst/>
        </a:prstGeom>
      </xdr:spPr>
    </xdr:pic>
    <xdr:clientData fLocksWithSheet="0"/>
  </xdr:twoCellAnchor>
  <xdr:twoCellAnchor editAs="absolute">
    <xdr:from>
      <xdr:col>2</xdr:col>
      <xdr:colOff>1142999</xdr:colOff>
      <xdr:row>0</xdr:row>
      <xdr:rowOff>0</xdr:rowOff>
    </xdr:from>
    <xdr:to>
      <xdr:col>3</xdr:col>
      <xdr:colOff>766231</xdr:colOff>
      <xdr:row>1</xdr:row>
      <xdr:rowOff>2910</xdr:rowOff>
    </xdr:to>
    <xdr:sp macro="" textlink="">
      <xdr:nvSpPr>
        <xdr:cNvPr id="15" name="Retângulo 14">
          <a:hlinkClick xmlns:r="http://schemas.openxmlformats.org/officeDocument/2006/relationships" r:id="rId8"/>
          <a:extLst>
            <a:ext uri="{FF2B5EF4-FFF2-40B4-BE49-F238E27FC236}">
              <a16:creationId xmlns:a16="http://schemas.microsoft.com/office/drawing/2014/main" id="{00000000-0008-0000-0A00-00000F000000}"/>
            </a:ext>
          </a:extLst>
        </xdr:cNvPr>
        <xdr:cNvSpPr>
          <a:spLocks/>
        </xdr:cNvSpPr>
      </xdr:nvSpPr>
      <xdr:spPr>
        <a:xfrm>
          <a:off x="14075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t>PERGUNTAS E RESPOSTAS</a:t>
          </a:r>
        </a:p>
      </xdr:txBody>
    </xdr:sp>
    <xdr:clientData/>
  </xdr:twoCellAnchor>
  <xdr:twoCellAnchor editAs="absolute">
    <xdr:from>
      <xdr:col>3</xdr:col>
      <xdr:colOff>766232</xdr:colOff>
      <xdr:row>0</xdr:row>
      <xdr:rowOff>0</xdr:rowOff>
    </xdr:from>
    <xdr:to>
      <xdr:col>3</xdr:col>
      <xdr:colOff>1798806</xdr:colOff>
      <xdr:row>1</xdr:row>
      <xdr:rowOff>2910</xdr:rowOff>
    </xdr:to>
    <xdr:sp macro="" textlink="">
      <xdr:nvSpPr>
        <xdr:cNvPr id="16" name="Retângulo 15">
          <a:hlinkClick xmlns:r="http://schemas.openxmlformats.org/officeDocument/2006/relationships" r:id="rId9"/>
          <a:extLst>
            <a:ext uri="{FF2B5EF4-FFF2-40B4-BE49-F238E27FC236}">
              <a16:creationId xmlns:a16="http://schemas.microsoft.com/office/drawing/2014/main" id="{00000000-0008-0000-0A00-000010000000}"/>
            </a:ext>
          </a:extLst>
        </xdr:cNvPr>
        <xdr:cNvSpPr>
          <a:spLocks/>
        </xdr:cNvSpPr>
      </xdr:nvSpPr>
      <xdr:spPr>
        <a:xfrm>
          <a:off x="2448982" y="0"/>
          <a:ext cx="1032574"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DA SITUAÇÃO</a:t>
          </a:r>
          <a:endParaRPr lang="pt-BR" sz="1100" b="1">
            <a:solidFill>
              <a:schemeClr val="bg1"/>
            </a:solidFill>
          </a:endParaRPr>
        </a:p>
      </xdr:txBody>
    </xdr:sp>
    <xdr:clientData/>
  </xdr:twoCellAnchor>
  <xdr:twoCellAnchor editAs="absolute">
    <xdr:from>
      <xdr:col>3</xdr:col>
      <xdr:colOff>1797049</xdr:colOff>
      <xdr:row>0</xdr:row>
      <xdr:rowOff>0</xdr:rowOff>
    </xdr:from>
    <xdr:to>
      <xdr:col>5</xdr:col>
      <xdr:colOff>804334</xdr:colOff>
      <xdr:row>1</xdr:row>
      <xdr:rowOff>2910</xdr:rowOff>
    </xdr:to>
    <xdr:sp macro="" textlink="">
      <xdr:nvSpPr>
        <xdr:cNvPr id="17" name="Retângulo 16">
          <a:hlinkClick xmlns:r="http://schemas.openxmlformats.org/officeDocument/2006/relationships" r:id="rId10"/>
          <a:extLst>
            <a:ext uri="{FF2B5EF4-FFF2-40B4-BE49-F238E27FC236}">
              <a16:creationId xmlns:a16="http://schemas.microsoft.com/office/drawing/2014/main" id="{00000000-0008-0000-0A00-000011000000}"/>
            </a:ext>
          </a:extLst>
        </xdr:cNvPr>
        <xdr:cNvSpPr>
          <a:spLocks/>
        </xdr:cNvSpPr>
      </xdr:nvSpPr>
      <xdr:spPr>
        <a:xfrm>
          <a:off x="3479799" y="0"/>
          <a:ext cx="1081618"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DE EXPECTATIVAS</a:t>
          </a:r>
          <a:endParaRPr lang="pt-BR" sz="1100" b="1"/>
        </a:p>
      </xdr:txBody>
    </xdr:sp>
    <xdr:clientData/>
  </xdr:twoCellAnchor>
  <xdr:twoCellAnchor editAs="absolute">
    <xdr:from>
      <xdr:col>5</xdr:col>
      <xdr:colOff>774699</xdr:colOff>
      <xdr:row>0</xdr:row>
      <xdr:rowOff>0</xdr:rowOff>
    </xdr:from>
    <xdr:to>
      <xdr:col>5</xdr:col>
      <xdr:colOff>1816098</xdr:colOff>
      <xdr:row>1</xdr:row>
      <xdr:rowOff>2910</xdr:rowOff>
    </xdr:to>
    <xdr:sp macro="" textlink="">
      <xdr:nvSpPr>
        <xdr:cNvPr id="18" name="Retângulo 17">
          <a:hlinkClick xmlns:r="http://schemas.openxmlformats.org/officeDocument/2006/relationships" r:id="rId11"/>
          <a:extLst>
            <a:ext uri="{FF2B5EF4-FFF2-40B4-BE49-F238E27FC236}">
              <a16:creationId xmlns:a16="http://schemas.microsoft.com/office/drawing/2014/main" id="{00000000-0008-0000-0A00-000012000000}"/>
            </a:ext>
          </a:extLst>
        </xdr:cNvPr>
        <xdr:cNvSpPr>
          <a:spLocks/>
        </xdr:cNvSpPr>
      </xdr:nvSpPr>
      <xdr:spPr>
        <a:xfrm>
          <a:off x="45317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RELATÓRIOS</a:t>
          </a:r>
          <a:endParaRPr lang="pt-BR" sz="1100" b="1"/>
        </a:p>
      </xdr:txBody>
    </xdr:sp>
    <xdr:clientData/>
  </xdr:twoCellAnchor>
  <xdr:twoCellAnchor editAs="absolute">
    <xdr:from>
      <xdr:col>5</xdr:col>
      <xdr:colOff>1816099</xdr:colOff>
      <xdr:row>0</xdr:row>
      <xdr:rowOff>0</xdr:rowOff>
    </xdr:from>
    <xdr:to>
      <xdr:col>5</xdr:col>
      <xdr:colOff>2857498</xdr:colOff>
      <xdr:row>1</xdr:row>
      <xdr:rowOff>2910</xdr:rowOff>
    </xdr:to>
    <xdr:sp macro="" textlink="">
      <xdr:nvSpPr>
        <xdr:cNvPr id="19" name="Retângulo 18">
          <a:hlinkClick xmlns:r="http://schemas.openxmlformats.org/officeDocument/2006/relationships" r:id="rId1"/>
          <a:extLst>
            <a:ext uri="{FF2B5EF4-FFF2-40B4-BE49-F238E27FC236}">
              <a16:creationId xmlns:a16="http://schemas.microsoft.com/office/drawing/2014/main" id="{00000000-0008-0000-0A00-000013000000}"/>
            </a:ext>
          </a:extLst>
        </xdr:cNvPr>
        <xdr:cNvSpPr>
          <a:spLocks/>
        </xdr:cNvSpPr>
      </xdr:nvSpPr>
      <xdr:spPr>
        <a:xfrm>
          <a:off x="5573182" y="0"/>
          <a:ext cx="1041399" cy="50032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DASHBOARD</a:t>
          </a:r>
          <a:endParaRPr lang="pt-BR" sz="1100" b="1"/>
        </a:p>
      </xdr:txBody>
    </xdr:sp>
    <xdr:clientData/>
  </xdr:twoCellAnchor>
  <xdr:twoCellAnchor editAs="absolute">
    <xdr:from>
      <xdr:col>7</xdr:col>
      <xdr:colOff>694365</xdr:colOff>
      <xdr:row>0</xdr:row>
      <xdr:rowOff>0</xdr:rowOff>
    </xdr:from>
    <xdr:to>
      <xdr:col>7</xdr:col>
      <xdr:colOff>1729881</xdr:colOff>
      <xdr:row>1</xdr:row>
      <xdr:rowOff>2910</xdr:rowOff>
    </xdr:to>
    <xdr:sp macro="" textlink="">
      <xdr:nvSpPr>
        <xdr:cNvPr id="20" name="Retângulo 19">
          <a:hlinkClick xmlns:r="http://schemas.openxmlformats.org/officeDocument/2006/relationships" r:id="rId12"/>
          <a:extLst>
            <a:ext uri="{FF2B5EF4-FFF2-40B4-BE49-F238E27FC236}">
              <a16:creationId xmlns:a16="http://schemas.microsoft.com/office/drawing/2014/main" id="{00000000-0008-0000-0A00-000014000000}"/>
            </a:ext>
          </a:extLst>
        </xdr:cNvPr>
        <xdr:cNvSpPr>
          <a:spLocks/>
        </xdr:cNvSpPr>
      </xdr:nvSpPr>
      <xdr:spPr>
        <a:xfrm>
          <a:off x="7711115" y="0"/>
          <a:ext cx="1035516" cy="500327"/>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a:solidFill>
                <a:schemeClr val="lt1"/>
              </a:solidFill>
              <a:latin typeface="+mn-lt"/>
              <a:ea typeface="+mn-ea"/>
              <a:cs typeface="+mn-cs"/>
            </a:rPr>
            <a:t>INSTRUÇÕES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116419</xdr:colOff>
      <xdr:row>40</xdr:row>
      <xdr:rowOff>31750</xdr:rowOff>
    </xdr:from>
    <xdr:to>
      <xdr:col>7</xdr:col>
      <xdr:colOff>1375833</xdr:colOff>
      <xdr:row>44</xdr:row>
      <xdr:rowOff>10583</xdr:rowOff>
    </xdr:to>
    <xdr:graphicFrame macro="">
      <xdr:nvGraphicFramePr>
        <xdr:cNvPr id="4" name="Gráfico 16">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10584</xdr:colOff>
      <xdr:row>46</xdr:row>
      <xdr:rowOff>36652</xdr:rowOff>
    </xdr:from>
    <xdr:to>
      <xdr:col>4</xdr:col>
      <xdr:colOff>0</xdr:colOff>
      <xdr:row>51</xdr:row>
      <xdr:rowOff>368300</xdr:rowOff>
    </xdr:to>
    <xdr:graphicFrame macro="">
      <xdr:nvGraphicFramePr>
        <xdr:cNvPr id="5" name="Gráfico 17">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116417</xdr:colOff>
      <xdr:row>46</xdr:row>
      <xdr:rowOff>36651</xdr:rowOff>
    </xdr:from>
    <xdr:to>
      <xdr:col>5</xdr:col>
      <xdr:colOff>1693333</xdr:colOff>
      <xdr:row>51</xdr:row>
      <xdr:rowOff>368299</xdr:rowOff>
    </xdr:to>
    <xdr:graphicFrame macro="">
      <xdr:nvGraphicFramePr>
        <xdr:cNvPr id="6" name="Gráfico 18">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1788583</xdr:colOff>
      <xdr:row>46</xdr:row>
      <xdr:rowOff>31750</xdr:rowOff>
    </xdr:from>
    <xdr:to>
      <xdr:col>7</xdr:col>
      <xdr:colOff>1387200</xdr:colOff>
      <xdr:row>51</xdr:row>
      <xdr:rowOff>359833</xdr:rowOff>
    </xdr:to>
    <xdr:graphicFrame macro="">
      <xdr:nvGraphicFramePr>
        <xdr:cNvPr id="7" name="Gráfico 19">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21167</xdr:colOff>
      <xdr:row>52</xdr:row>
      <xdr:rowOff>126999</xdr:rowOff>
    </xdr:from>
    <xdr:to>
      <xdr:col>7</xdr:col>
      <xdr:colOff>1365250</xdr:colOff>
      <xdr:row>58</xdr:row>
      <xdr:rowOff>296332</xdr:rowOff>
    </xdr:to>
    <xdr:graphicFrame macro="">
      <xdr:nvGraphicFramePr>
        <xdr:cNvPr id="8" name="Gráfico 20">
          <a:extLst>
            <a:ext uri="{FF2B5EF4-FFF2-40B4-BE49-F238E27FC236}">
              <a16:creationId xmlns:a16="http://schemas.microsoft.com/office/drawing/2014/main" id="{00000000-0008-0000-0B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4</xdr:col>
      <xdr:colOff>1915580</xdr:colOff>
      <xdr:row>0</xdr:row>
      <xdr:rowOff>0</xdr:rowOff>
    </xdr:from>
    <xdr:to>
      <xdr:col>5</xdr:col>
      <xdr:colOff>237062</xdr:colOff>
      <xdr:row>1</xdr:row>
      <xdr:rowOff>2910</xdr:rowOff>
    </xdr:to>
    <xdr:sp macro="" textlink="">
      <xdr:nvSpPr>
        <xdr:cNvPr id="9" name="Retângulo 8">
          <a:hlinkClick xmlns:r="http://schemas.openxmlformats.org/officeDocument/2006/relationships" r:id="rId6"/>
          <a:extLst>
            <a:ext uri="{FF2B5EF4-FFF2-40B4-BE49-F238E27FC236}">
              <a16:creationId xmlns:a16="http://schemas.microsoft.com/office/drawing/2014/main" id="{00000000-0008-0000-0B00-000009000000}"/>
            </a:ext>
          </a:extLst>
        </xdr:cNvPr>
        <xdr:cNvSpPr>
          <a:spLocks/>
        </xdr:cNvSpPr>
      </xdr:nvSpPr>
      <xdr:spPr>
        <a:xfrm>
          <a:off x="6614580" y="0"/>
          <a:ext cx="1041399" cy="50032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i="0">
              <a:solidFill>
                <a:schemeClr val="lt1"/>
              </a:solidFill>
              <a:effectLst/>
              <a:latin typeface="+mn-lt"/>
              <a:ea typeface="+mn-ea"/>
              <a:cs typeface="+mn-cs"/>
            </a:rPr>
            <a:t>RELATÓRIO DE IMPRESSÃO</a:t>
          </a:r>
          <a:endParaRPr lang="pt-BR" sz="1100" b="1">
            <a:solidFill>
              <a:schemeClr val="lt1"/>
            </a:solidFill>
            <a:latin typeface="+mn-lt"/>
            <a:ea typeface="+mn-ea"/>
            <a:cs typeface="+mn-cs"/>
          </a:endParaRPr>
        </a:p>
      </xdr:txBody>
    </xdr:sp>
    <xdr:clientData/>
  </xdr:twoCellAnchor>
  <xdr:twoCellAnchor editAs="absolute">
    <xdr:from>
      <xdr:col>1</xdr:col>
      <xdr:colOff>0</xdr:colOff>
      <xdr:row>0</xdr:row>
      <xdr:rowOff>95250</xdr:rowOff>
    </xdr:from>
    <xdr:to>
      <xdr:col>2</xdr:col>
      <xdr:colOff>867833</xdr:colOff>
      <xdr:row>0</xdr:row>
      <xdr:rowOff>423306</xdr:rowOff>
    </xdr:to>
    <xdr:pic>
      <xdr:nvPicPr>
        <xdr:cNvPr id="10" name="Imagem 9">
          <a:extLst>
            <a:ext uri="{FF2B5EF4-FFF2-40B4-BE49-F238E27FC236}">
              <a16:creationId xmlns:a16="http://schemas.microsoft.com/office/drawing/2014/main" id="{00000000-0008-0000-0B00-00000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8750" y="95250"/>
          <a:ext cx="973666" cy="328056"/>
        </a:xfrm>
        <a:prstGeom prst="rect">
          <a:avLst/>
        </a:prstGeom>
      </xdr:spPr>
    </xdr:pic>
    <xdr:clientData fLocksWithSheet="0"/>
  </xdr:twoCellAnchor>
  <xdr:twoCellAnchor editAs="absolute">
    <xdr:from>
      <xdr:col>2</xdr:col>
      <xdr:colOff>1142999</xdr:colOff>
      <xdr:row>0</xdr:row>
      <xdr:rowOff>0</xdr:rowOff>
    </xdr:from>
    <xdr:to>
      <xdr:col>3</xdr:col>
      <xdr:colOff>120648</xdr:colOff>
      <xdr:row>1</xdr:row>
      <xdr:rowOff>2910</xdr:rowOff>
    </xdr:to>
    <xdr:sp macro="" textlink="">
      <xdr:nvSpPr>
        <xdr:cNvPr id="11" name="Retângulo 10">
          <a:hlinkClick xmlns:r="http://schemas.openxmlformats.org/officeDocument/2006/relationships" r:id="rId8"/>
          <a:extLst>
            <a:ext uri="{FF2B5EF4-FFF2-40B4-BE49-F238E27FC236}">
              <a16:creationId xmlns:a16="http://schemas.microsoft.com/office/drawing/2014/main" id="{00000000-0008-0000-0B00-00000B000000}"/>
            </a:ext>
          </a:extLst>
        </xdr:cNvPr>
        <xdr:cNvSpPr>
          <a:spLocks/>
        </xdr:cNvSpPr>
      </xdr:nvSpPr>
      <xdr:spPr>
        <a:xfrm>
          <a:off x="14075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t>PERGUNTAS E RESPOSTAS</a:t>
          </a:r>
        </a:p>
      </xdr:txBody>
    </xdr:sp>
    <xdr:clientData/>
  </xdr:twoCellAnchor>
  <xdr:twoCellAnchor editAs="absolute">
    <xdr:from>
      <xdr:col>3</xdr:col>
      <xdr:colOff>120649</xdr:colOff>
      <xdr:row>0</xdr:row>
      <xdr:rowOff>0</xdr:rowOff>
    </xdr:from>
    <xdr:to>
      <xdr:col>3</xdr:col>
      <xdr:colOff>1153223</xdr:colOff>
      <xdr:row>1</xdr:row>
      <xdr:rowOff>2910</xdr:rowOff>
    </xdr:to>
    <xdr:sp macro="" textlink="">
      <xdr:nvSpPr>
        <xdr:cNvPr id="12" name="Retângulo 11">
          <a:hlinkClick xmlns:r="http://schemas.openxmlformats.org/officeDocument/2006/relationships" r:id="rId9"/>
          <a:extLst>
            <a:ext uri="{FF2B5EF4-FFF2-40B4-BE49-F238E27FC236}">
              <a16:creationId xmlns:a16="http://schemas.microsoft.com/office/drawing/2014/main" id="{00000000-0008-0000-0B00-00000C000000}"/>
            </a:ext>
          </a:extLst>
        </xdr:cNvPr>
        <xdr:cNvSpPr>
          <a:spLocks/>
        </xdr:cNvSpPr>
      </xdr:nvSpPr>
      <xdr:spPr>
        <a:xfrm>
          <a:off x="2448982" y="0"/>
          <a:ext cx="1032574"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DA SITUAÇÃO</a:t>
          </a:r>
          <a:endParaRPr lang="pt-BR" sz="1100" b="1">
            <a:solidFill>
              <a:schemeClr val="bg1"/>
            </a:solidFill>
          </a:endParaRPr>
        </a:p>
      </xdr:txBody>
    </xdr:sp>
    <xdr:clientData/>
  </xdr:twoCellAnchor>
  <xdr:twoCellAnchor editAs="absolute">
    <xdr:from>
      <xdr:col>3</xdr:col>
      <xdr:colOff>1151466</xdr:colOff>
      <xdr:row>0</xdr:row>
      <xdr:rowOff>0</xdr:rowOff>
    </xdr:from>
    <xdr:to>
      <xdr:col>3</xdr:col>
      <xdr:colOff>2233084</xdr:colOff>
      <xdr:row>1</xdr:row>
      <xdr:rowOff>2910</xdr:rowOff>
    </xdr:to>
    <xdr:sp macro="" textlink="">
      <xdr:nvSpPr>
        <xdr:cNvPr id="13" name="Retângulo 12">
          <a:hlinkClick xmlns:r="http://schemas.openxmlformats.org/officeDocument/2006/relationships" r:id="rId10"/>
          <a:extLst>
            <a:ext uri="{FF2B5EF4-FFF2-40B4-BE49-F238E27FC236}">
              <a16:creationId xmlns:a16="http://schemas.microsoft.com/office/drawing/2014/main" id="{00000000-0008-0000-0B00-00000D000000}"/>
            </a:ext>
          </a:extLst>
        </xdr:cNvPr>
        <xdr:cNvSpPr>
          <a:spLocks/>
        </xdr:cNvSpPr>
      </xdr:nvSpPr>
      <xdr:spPr>
        <a:xfrm>
          <a:off x="3479799" y="0"/>
          <a:ext cx="1081618"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DE EXPECTATIVAS</a:t>
          </a:r>
          <a:endParaRPr lang="pt-BR" sz="1100" b="1"/>
        </a:p>
      </xdr:txBody>
    </xdr:sp>
    <xdr:clientData/>
  </xdr:twoCellAnchor>
  <xdr:twoCellAnchor editAs="absolute">
    <xdr:from>
      <xdr:col>3</xdr:col>
      <xdr:colOff>2203449</xdr:colOff>
      <xdr:row>0</xdr:row>
      <xdr:rowOff>0</xdr:rowOff>
    </xdr:from>
    <xdr:to>
      <xdr:col>4</xdr:col>
      <xdr:colOff>874181</xdr:colOff>
      <xdr:row>1</xdr:row>
      <xdr:rowOff>2910</xdr:rowOff>
    </xdr:to>
    <xdr:sp macro="" textlink="">
      <xdr:nvSpPr>
        <xdr:cNvPr id="14" name="Retângulo 13">
          <a:hlinkClick xmlns:r="http://schemas.openxmlformats.org/officeDocument/2006/relationships" r:id="rId11"/>
          <a:extLst>
            <a:ext uri="{FF2B5EF4-FFF2-40B4-BE49-F238E27FC236}">
              <a16:creationId xmlns:a16="http://schemas.microsoft.com/office/drawing/2014/main" id="{00000000-0008-0000-0B00-00000E000000}"/>
            </a:ext>
          </a:extLst>
        </xdr:cNvPr>
        <xdr:cNvSpPr>
          <a:spLocks/>
        </xdr:cNvSpPr>
      </xdr:nvSpPr>
      <xdr:spPr>
        <a:xfrm>
          <a:off x="45317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RELATÓRIOS</a:t>
          </a:r>
          <a:endParaRPr lang="pt-BR" sz="1100" b="1"/>
        </a:p>
      </xdr:txBody>
    </xdr:sp>
    <xdr:clientData/>
  </xdr:twoCellAnchor>
  <xdr:twoCellAnchor editAs="absolute">
    <xdr:from>
      <xdr:col>4</xdr:col>
      <xdr:colOff>874182</xdr:colOff>
      <xdr:row>0</xdr:row>
      <xdr:rowOff>0</xdr:rowOff>
    </xdr:from>
    <xdr:to>
      <xdr:col>4</xdr:col>
      <xdr:colOff>1915581</xdr:colOff>
      <xdr:row>1</xdr:row>
      <xdr:rowOff>2910</xdr:rowOff>
    </xdr:to>
    <xdr:sp macro="" textlink="">
      <xdr:nvSpPr>
        <xdr:cNvPr id="15" name="Retângulo 14">
          <a:hlinkClick xmlns:r="http://schemas.openxmlformats.org/officeDocument/2006/relationships" r:id="rId12"/>
          <a:extLst>
            <a:ext uri="{FF2B5EF4-FFF2-40B4-BE49-F238E27FC236}">
              <a16:creationId xmlns:a16="http://schemas.microsoft.com/office/drawing/2014/main" id="{00000000-0008-0000-0B00-00000F000000}"/>
            </a:ext>
          </a:extLst>
        </xdr:cNvPr>
        <xdr:cNvSpPr>
          <a:spLocks/>
        </xdr:cNvSpPr>
      </xdr:nvSpPr>
      <xdr:spPr>
        <a:xfrm>
          <a:off x="55731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DASHBOARD</a:t>
          </a:r>
          <a:endParaRPr lang="pt-BR" sz="1100" b="1"/>
        </a:p>
      </xdr:txBody>
    </xdr:sp>
    <xdr:clientData/>
  </xdr:twoCellAnchor>
  <xdr:twoCellAnchor editAs="absolute">
    <xdr:from>
      <xdr:col>5</xdr:col>
      <xdr:colOff>292198</xdr:colOff>
      <xdr:row>0</xdr:row>
      <xdr:rowOff>0</xdr:rowOff>
    </xdr:from>
    <xdr:to>
      <xdr:col>5</xdr:col>
      <xdr:colOff>1327714</xdr:colOff>
      <xdr:row>1</xdr:row>
      <xdr:rowOff>2910</xdr:rowOff>
    </xdr:to>
    <xdr:sp macro="" textlink="">
      <xdr:nvSpPr>
        <xdr:cNvPr id="16" name="Retângulo 15">
          <a:hlinkClick xmlns:r="http://schemas.openxmlformats.org/officeDocument/2006/relationships" r:id="rId13"/>
          <a:extLst>
            <a:ext uri="{FF2B5EF4-FFF2-40B4-BE49-F238E27FC236}">
              <a16:creationId xmlns:a16="http://schemas.microsoft.com/office/drawing/2014/main" id="{00000000-0008-0000-0B00-000010000000}"/>
            </a:ext>
          </a:extLst>
        </xdr:cNvPr>
        <xdr:cNvSpPr>
          <a:spLocks/>
        </xdr:cNvSpPr>
      </xdr:nvSpPr>
      <xdr:spPr>
        <a:xfrm>
          <a:off x="7711115" y="0"/>
          <a:ext cx="1035516" cy="500327"/>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a:solidFill>
                <a:schemeClr val="lt1"/>
              </a:solidFill>
              <a:latin typeface="+mn-lt"/>
              <a:ea typeface="+mn-ea"/>
              <a:cs typeface="+mn-cs"/>
            </a:rPr>
            <a:t>INSTRUÇÕES</a:t>
          </a:r>
        </a:p>
      </xdr:txBody>
    </xdr:sp>
    <xdr:clientData/>
  </xdr:twoCellAnchor>
  <xdr:twoCellAnchor editAs="absolute">
    <xdr:from>
      <xdr:col>2</xdr:col>
      <xdr:colOff>1259416</xdr:colOff>
      <xdr:row>1</xdr:row>
      <xdr:rowOff>95250</xdr:rowOff>
    </xdr:from>
    <xdr:to>
      <xdr:col>3</xdr:col>
      <xdr:colOff>920749</xdr:colOff>
      <xdr:row>2</xdr:row>
      <xdr:rowOff>13567</xdr:rowOff>
    </xdr:to>
    <xdr:sp macro="" textlink="">
      <xdr:nvSpPr>
        <xdr:cNvPr id="17" name="Retângulo 16">
          <a:extLst>
            <a:ext uri="{FF2B5EF4-FFF2-40B4-BE49-F238E27FC236}">
              <a16:creationId xmlns:a16="http://schemas.microsoft.com/office/drawing/2014/main" id="{58CD7427-BFD0-48DF-9C46-B51DD2B53FAA}"/>
            </a:ext>
          </a:extLst>
        </xdr:cNvPr>
        <xdr:cNvSpPr/>
      </xdr:nvSpPr>
      <xdr:spPr>
        <a:xfrm>
          <a:off x="1523999" y="592667"/>
          <a:ext cx="1725083" cy="2993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i="0" u="none" strike="noStrike">
              <a:solidFill>
                <a:schemeClr val="tx1">
                  <a:lumMod val="75000"/>
                  <a:lumOff val="25000"/>
                </a:schemeClr>
              </a:solidFill>
              <a:latin typeface="Calibri"/>
              <a:cs typeface="Calibri"/>
            </a:rPr>
            <a:t>PRONTO PARA IMPRIMIR</a:t>
          </a:r>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836088</xdr:colOff>
      <xdr:row>1</xdr:row>
      <xdr:rowOff>95250</xdr:rowOff>
    </xdr:from>
    <xdr:to>
      <xdr:col>3</xdr:col>
      <xdr:colOff>1174754</xdr:colOff>
      <xdr:row>2</xdr:row>
      <xdr:rowOff>13567</xdr:rowOff>
    </xdr:to>
    <xdr:sp macro="" textlink="">
      <xdr:nvSpPr>
        <xdr:cNvPr id="16" name="Retângulo 15">
          <a:hlinkClick xmlns:r="http://schemas.openxmlformats.org/officeDocument/2006/relationships" r:id="rId1"/>
          <a:extLst>
            <a:ext uri="{FF2B5EF4-FFF2-40B4-BE49-F238E27FC236}">
              <a16:creationId xmlns:a16="http://schemas.microsoft.com/office/drawing/2014/main" id="{00000000-0008-0000-0C00-000010000000}"/>
            </a:ext>
          </a:extLst>
        </xdr:cNvPr>
        <xdr:cNvSpPr/>
      </xdr:nvSpPr>
      <xdr:spPr>
        <a:xfrm>
          <a:off x="1100671" y="592667"/>
          <a:ext cx="1248833" cy="2993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chemeClr val="tx1">
                  <a:lumMod val="75000"/>
                  <a:lumOff val="25000"/>
                </a:schemeClr>
              </a:solidFill>
            </a:rPr>
            <a:t>PASSO A PASSO</a:t>
          </a:r>
        </a:p>
      </xdr:txBody>
    </xdr:sp>
    <xdr:clientData/>
  </xdr:twoCellAnchor>
  <xdr:twoCellAnchor editAs="absolute">
    <xdr:from>
      <xdr:col>3</xdr:col>
      <xdr:colOff>1189571</xdr:colOff>
      <xdr:row>1</xdr:row>
      <xdr:rowOff>88901</xdr:rowOff>
    </xdr:from>
    <xdr:to>
      <xdr:col>3</xdr:col>
      <xdr:colOff>2825750</xdr:colOff>
      <xdr:row>2</xdr:row>
      <xdr:rowOff>7218</xdr:rowOff>
    </xdr:to>
    <xdr:sp macro="" textlink="">
      <xdr:nvSpPr>
        <xdr:cNvPr id="17" name="Retângulo 16">
          <a:hlinkClick xmlns:r="http://schemas.openxmlformats.org/officeDocument/2006/relationships" r:id="rId2"/>
          <a:extLst>
            <a:ext uri="{FF2B5EF4-FFF2-40B4-BE49-F238E27FC236}">
              <a16:creationId xmlns:a16="http://schemas.microsoft.com/office/drawing/2014/main" id="{00000000-0008-0000-0C00-000011000000}"/>
            </a:ext>
          </a:extLst>
        </xdr:cNvPr>
        <xdr:cNvSpPr/>
      </xdr:nvSpPr>
      <xdr:spPr>
        <a:xfrm>
          <a:off x="2364321" y="586318"/>
          <a:ext cx="1636179" cy="2993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chemeClr val="bg1"/>
              </a:solidFill>
            </a:rPr>
            <a:t>DÚVIDAS FREQUENTES</a:t>
          </a:r>
        </a:p>
      </xdr:txBody>
    </xdr:sp>
    <xdr:clientData/>
  </xdr:twoCellAnchor>
  <xdr:twoCellAnchor editAs="absolute">
    <xdr:from>
      <xdr:col>3</xdr:col>
      <xdr:colOff>2834221</xdr:colOff>
      <xdr:row>1</xdr:row>
      <xdr:rowOff>84666</xdr:rowOff>
    </xdr:from>
    <xdr:to>
      <xdr:col>4</xdr:col>
      <xdr:colOff>1231900</xdr:colOff>
      <xdr:row>2</xdr:row>
      <xdr:rowOff>11451</xdr:rowOff>
    </xdr:to>
    <xdr:sp macro="" textlink="">
      <xdr:nvSpPr>
        <xdr:cNvPr id="18" name="Retângulo 17">
          <a:hlinkClick xmlns:r="http://schemas.openxmlformats.org/officeDocument/2006/relationships" r:id="rId3"/>
          <a:extLst>
            <a:ext uri="{FF2B5EF4-FFF2-40B4-BE49-F238E27FC236}">
              <a16:creationId xmlns:a16="http://schemas.microsoft.com/office/drawing/2014/main" id="{00000000-0008-0000-0C00-000012000000}"/>
            </a:ext>
          </a:extLst>
        </xdr:cNvPr>
        <xdr:cNvSpPr/>
      </xdr:nvSpPr>
      <xdr:spPr>
        <a:xfrm>
          <a:off x="4008971" y="582083"/>
          <a:ext cx="1636179" cy="3077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chemeClr val="bg1"/>
              </a:solidFill>
            </a:rPr>
            <a:t>SUGESTÕES</a:t>
          </a:r>
        </a:p>
      </xdr:txBody>
    </xdr:sp>
    <xdr:clientData/>
  </xdr:twoCellAnchor>
  <xdr:twoCellAnchor editAs="absolute">
    <xdr:from>
      <xdr:col>4</xdr:col>
      <xdr:colOff>1238250</xdr:colOff>
      <xdr:row>1</xdr:row>
      <xdr:rowOff>84666</xdr:rowOff>
    </xdr:from>
    <xdr:to>
      <xdr:col>5</xdr:col>
      <xdr:colOff>789512</xdr:colOff>
      <xdr:row>2</xdr:row>
      <xdr:rowOff>11451</xdr:rowOff>
    </xdr:to>
    <xdr:sp macro="" textlink="">
      <xdr:nvSpPr>
        <xdr:cNvPr id="19" name="Retângulo 18">
          <a:hlinkClick xmlns:r="http://schemas.openxmlformats.org/officeDocument/2006/relationships" r:id="rId4"/>
          <a:extLst>
            <a:ext uri="{FF2B5EF4-FFF2-40B4-BE49-F238E27FC236}">
              <a16:creationId xmlns:a16="http://schemas.microsoft.com/office/drawing/2014/main" id="{00000000-0008-0000-0C00-000013000000}"/>
            </a:ext>
          </a:extLst>
        </xdr:cNvPr>
        <xdr:cNvSpPr/>
      </xdr:nvSpPr>
      <xdr:spPr>
        <a:xfrm>
          <a:off x="5651500" y="582083"/>
          <a:ext cx="1636179" cy="3077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chemeClr val="bg1"/>
              </a:solidFill>
            </a:rPr>
            <a:t>SOBRE A LUZ</a:t>
          </a:r>
        </a:p>
      </xdr:txBody>
    </xdr:sp>
    <xdr:clientData/>
  </xdr:twoCellAnchor>
  <xdr:twoCellAnchor editAs="absolute">
    <xdr:from>
      <xdr:col>5</xdr:col>
      <xdr:colOff>116413</xdr:colOff>
      <xdr:row>0</xdr:row>
      <xdr:rowOff>0</xdr:rowOff>
    </xdr:from>
    <xdr:to>
      <xdr:col>5</xdr:col>
      <xdr:colOff>1157812</xdr:colOff>
      <xdr:row>1</xdr:row>
      <xdr:rowOff>2910</xdr:rowOff>
    </xdr:to>
    <xdr:sp macro="" textlink="">
      <xdr:nvSpPr>
        <xdr:cNvPr id="32" name="Retângulo 31">
          <a:hlinkClick xmlns:r="http://schemas.openxmlformats.org/officeDocument/2006/relationships" r:id="rId5"/>
          <a:extLst>
            <a:ext uri="{FF2B5EF4-FFF2-40B4-BE49-F238E27FC236}">
              <a16:creationId xmlns:a16="http://schemas.microsoft.com/office/drawing/2014/main" id="{00000000-0008-0000-0C00-000020000000}"/>
            </a:ext>
          </a:extLst>
        </xdr:cNvPr>
        <xdr:cNvSpPr>
          <a:spLocks/>
        </xdr:cNvSpPr>
      </xdr:nvSpPr>
      <xdr:spPr>
        <a:xfrm>
          <a:off x="6614580"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i="0">
              <a:solidFill>
                <a:schemeClr val="lt1"/>
              </a:solidFill>
              <a:effectLst/>
              <a:latin typeface="+mn-lt"/>
              <a:ea typeface="+mn-ea"/>
              <a:cs typeface="+mn-cs"/>
            </a:rPr>
            <a:t>RELATÓRIO DE IMPRESSÃO</a:t>
          </a:r>
          <a:endParaRPr lang="pt-BR" sz="1100" b="1">
            <a:solidFill>
              <a:schemeClr val="lt1"/>
            </a:solidFill>
            <a:latin typeface="+mn-lt"/>
            <a:ea typeface="+mn-ea"/>
            <a:cs typeface="+mn-cs"/>
          </a:endParaRPr>
        </a:p>
      </xdr:txBody>
    </xdr:sp>
    <xdr:clientData/>
  </xdr:twoCellAnchor>
  <xdr:twoCellAnchor editAs="absolute">
    <xdr:from>
      <xdr:col>1</xdr:col>
      <xdr:colOff>0</xdr:colOff>
      <xdr:row>0</xdr:row>
      <xdr:rowOff>95250</xdr:rowOff>
    </xdr:from>
    <xdr:to>
      <xdr:col>2</xdr:col>
      <xdr:colOff>867833</xdr:colOff>
      <xdr:row>0</xdr:row>
      <xdr:rowOff>423306</xdr:rowOff>
    </xdr:to>
    <xdr:pic>
      <xdr:nvPicPr>
        <xdr:cNvPr id="34" name="Imagem 33">
          <a:extLst>
            <a:ext uri="{FF2B5EF4-FFF2-40B4-BE49-F238E27FC236}">
              <a16:creationId xmlns:a16="http://schemas.microsoft.com/office/drawing/2014/main" id="{00000000-0008-0000-0C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58750" y="95250"/>
          <a:ext cx="973666" cy="328056"/>
        </a:xfrm>
        <a:prstGeom prst="rect">
          <a:avLst/>
        </a:prstGeom>
      </xdr:spPr>
    </xdr:pic>
    <xdr:clientData fLocksWithSheet="0"/>
  </xdr:twoCellAnchor>
  <xdr:twoCellAnchor editAs="absolute">
    <xdr:from>
      <xdr:col>3</xdr:col>
      <xdr:colOff>232832</xdr:colOff>
      <xdr:row>0</xdr:row>
      <xdr:rowOff>0</xdr:rowOff>
    </xdr:from>
    <xdr:to>
      <xdr:col>3</xdr:col>
      <xdr:colOff>1274231</xdr:colOff>
      <xdr:row>1</xdr:row>
      <xdr:rowOff>2910</xdr:rowOff>
    </xdr:to>
    <xdr:sp macro="" textlink="">
      <xdr:nvSpPr>
        <xdr:cNvPr id="35" name="Retângulo 34">
          <a:hlinkClick xmlns:r="http://schemas.openxmlformats.org/officeDocument/2006/relationships" r:id="rId7"/>
          <a:extLst>
            <a:ext uri="{FF2B5EF4-FFF2-40B4-BE49-F238E27FC236}">
              <a16:creationId xmlns:a16="http://schemas.microsoft.com/office/drawing/2014/main" id="{00000000-0008-0000-0C00-000023000000}"/>
            </a:ext>
          </a:extLst>
        </xdr:cNvPr>
        <xdr:cNvSpPr>
          <a:spLocks/>
        </xdr:cNvSpPr>
      </xdr:nvSpPr>
      <xdr:spPr>
        <a:xfrm>
          <a:off x="14075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t>PERGUNTAS E RESPOSTAS</a:t>
          </a:r>
        </a:p>
      </xdr:txBody>
    </xdr:sp>
    <xdr:clientData/>
  </xdr:twoCellAnchor>
  <xdr:twoCellAnchor editAs="absolute">
    <xdr:from>
      <xdr:col>3</xdr:col>
      <xdr:colOff>1274232</xdr:colOff>
      <xdr:row>0</xdr:row>
      <xdr:rowOff>0</xdr:rowOff>
    </xdr:from>
    <xdr:to>
      <xdr:col>3</xdr:col>
      <xdr:colOff>2306806</xdr:colOff>
      <xdr:row>1</xdr:row>
      <xdr:rowOff>2910</xdr:rowOff>
    </xdr:to>
    <xdr:sp macro="" textlink="">
      <xdr:nvSpPr>
        <xdr:cNvPr id="36" name="Retângulo 35">
          <a:hlinkClick xmlns:r="http://schemas.openxmlformats.org/officeDocument/2006/relationships" r:id="rId8"/>
          <a:extLst>
            <a:ext uri="{FF2B5EF4-FFF2-40B4-BE49-F238E27FC236}">
              <a16:creationId xmlns:a16="http://schemas.microsoft.com/office/drawing/2014/main" id="{00000000-0008-0000-0C00-000024000000}"/>
            </a:ext>
          </a:extLst>
        </xdr:cNvPr>
        <xdr:cNvSpPr>
          <a:spLocks/>
        </xdr:cNvSpPr>
      </xdr:nvSpPr>
      <xdr:spPr>
        <a:xfrm>
          <a:off x="2448982" y="0"/>
          <a:ext cx="1032574"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DA SITUAÇÃO</a:t>
          </a:r>
          <a:endParaRPr lang="pt-BR" sz="1100" b="1">
            <a:solidFill>
              <a:schemeClr val="bg1"/>
            </a:solidFill>
          </a:endParaRPr>
        </a:p>
      </xdr:txBody>
    </xdr:sp>
    <xdr:clientData/>
  </xdr:twoCellAnchor>
  <xdr:twoCellAnchor editAs="absolute">
    <xdr:from>
      <xdr:col>3</xdr:col>
      <xdr:colOff>2305049</xdr:colOff>
      <xdr:row>0</xdr:row>
      <xdr:rowOff>0</xdr:rowOff>
    </xdr:from>
    <xdr:to>
      <xdr:col>4</xdr:col>
      <xdr:colOff>148167</xdr:colOff>
      <xdr:row>1</xdr:row>
      <xdr:rowOff>2910</xdr:rowOff>
    </xdr:to>
    <xdr:sp macro="" textlink="">
      <xdr:nvSpPr>
        <xdr:cNvPr id="37" name="Retângulo 36">
          <a:hlinkClick xmlns:r="http://schemas.openxmlformats.org/officeDocument/2006/relationships" r:id="rId9"/>
          <a:extLst>
            <a:ext uri="{FF2B5EF4-FFF2-40B4-BE49-F238E27FC236}">
              <a16:creationId xmlns:a16="http://schemas.microsoft.com/office/drawing/2014/main" id="{00000000-0008-0000-0C00-000025000000}"/>
            </a:ext>
          </a:extLst>
        </xdr:cNvPr>
        <xdr:cNvSpPr>
          <a:spLocks/>
        </xdr:cNvSpPr>
      </xdr:nvSpPr>
      <xdr:spPr>
        <a:xfrm>
          <a:off x="3479799" y="0"/>
          <a:ext cx="1081618"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DE EXPECTATIVAS</a:t>
          </a:r>
          <a:endParaRPr lang="pt-BR" sz="1100" b="1"/>
        </a:p>
      </xdr:txBody>
    </xdr:sp>
    <xdr:clientData/>
  </xdr:twoCellAnchor>
  <xdr:twoCellAnchor editAs="absolute">
    <xdr:from>
      <xdr:col>4</xdr:col>
      <xdr:colOff>118532</xdr:colOff>
      <xdr:row>0</xdr:row>
      <xdr:rowOff>0</xdr:rowOff>
    </xdr:from>
    <xdr:to>
      <xdr:col>4</xdr:col>
      <xdr:colOff>1159931</xdr:colOff>
      <xdr:row>1</xdr:row>
      <xdr:rowOff>2910</xdr:rowOff>
    </xdr:to>
    <xdr:sp macro="" textlink="">
      <xdr:nvSpPr>
        <xdr:cNvPr id="38" name="Retângulo 37">
          <a:hlinkClick xmlns:r="http://schemas.openxmlformats.org/officeDocument/2006/relationships" r:id="rId10"/>
          <a:extLst>
            <a:ext uri="{FF2B5EF4-FFF2-40B4-BE49-F238E27FC236}">
              <a16:creationId xmlns:a16="http://schemas.microsoft.com/office/drawing/2014/main" id="{00000000-0008-0000-0C00-000026000000}"/>
            </a:ext>
          </a:extLst>
        </xdr:cNvPr>
        <xdr:cNvSpPr>
          <a:spLocks/>
        </xdr:cNvSpPr>
      </xdr:nvSpPr>
      <xdr:spPr>
        <a:xfrm>
          <a:off x="45317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RELATÓRIOS</a:t>
          </a:r>
          <a:endParaRPr lang="pt-BR" sz="1100" b="1"/>
        </a:p>
      </xdr:txBody>
    </xdr:sp>
    <xdr:clientData/>
  </xdr:twoCellAnchor>
  <xdr:twoCellAnchor editAs="absolute">
    <xdr:from>
      <xdr:col>4</xdr:col>
      <xdr:colOff>1159932</xdr:colOff>
      <xdr:row>0</xdr:row>
      <xdr:rowOff>0</xdr:rowOff>
    </xdr:from>
    <xdr:to>
      <xdr:col>5</xdr:col>
      <xdr:colOff>116414</xdr:colOff>
      <xdr:row>1</xdr:row>
      <xdr:rowOff>2910</xdr:rowOff>
    </xdr:to>
    <xdr:sp macro="" textlink="">
      <xdr:nvSpPr>
        <xdr:cNvPr id="39" name="Retângulo 38">
          <a:hlinkClick xmlns:r="http://schemas.openxmlformats.org/officeDocument/2006/relationships" r:id="rId11"/>
          <a:extLst>
            <a:ext uri="{FF2B5EF4-FFF2-40B4-BE49-F238E27FC236}">
              <a16:creationId xmlns:a16="http://schemas.microsoft.com/office/drawing/2014/main" id="{00000000-0008-0000-0C00-000027000000}"/>
            </a:ext>
          </a:extLst>
        </xdr:cNvPr>
        <xdr:cNvSpPr>
          <a:spLocks/>
        </xdr:cNvSpPr>
      </xdr:nvSpPr>
      <xdr:spPr>
        <a:xfrm>
          <a:off x="55731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DASHBOARD</a:t>
          </a:r>
          <a:endParaRPr lang="pt-BR" sz="1100" b="1"/>
        </a:p>
      </xdr:txBody>
    </xdr:sp>
    <xdr:clientData/>
  </xdr:twoCellAnchor>
  <xdr:twoCellAnchor editAs="absolute">
    <xdr:from>
      <xdr:col>5</xdr:col>
      <xdr:colOff>1212948</xdr:colOff>
      <xdr:row>0</xdr:row>
      <xdr:rowOff>0</xdr:rowOff>
    </xdr:from>
    <xdr:to>
      <xdr:col>6</xdr:col>
      <xdr:colOff>163548</xdr:colOff>
      <xdr:row>1</xdr:row>
      <xdr:rowOff>2910</xdr:rowOff>
    </xdr:to>
    <xdr:sp macro="" textlink="">
      <xdr:nvSpPr>
        <xdr:cNvPr id="43" name="Retângulo 42">
          <a:hlinkClick xmlns:r="http://schemas.openxmlformats.org/officeDocument/2006/relationships" r:id="rId1"/>
          <a:extLst>
            <a:ext uri="{FF2B5EF4-FFF2-40B4-BE49-F238E27FC236}">
              <a16:creationId xmlns:a16="http://schemas.microsoft.com/office/drawing/2014/main" id="{00000000-0008-0000-0C00-00002B000000}"/>
            </a:ext>
          </a:extLst>
        </xdr:cNvPr>
        <xdr:cNvSpPr>
          <a:spLocks/>
        </xdr:cNvSpPr>
      </xdr:nvSpPr>
      <xdr:spPr>
        <a:xfrm>
          <a:off x="7711115" y="0"/>
          <a:ext cx="1035516" cy="50032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a:solidFill>
                <a:schemeClr val="lt1"/>
              </a:solidFill>
              <a:latin typeface="+mn-lt"/>
              <a:ea typeface="+mn-ea"/>
              <a:cs typeface="+mn-cs"/>
            </a:rPr>
            <a:t>INSTRUÇÕES</a:t>
          </a:r>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836088</xdr:colOff>
      <xdr:row>1</xdr:row>
      <xdr:rowOff>95250</xdr:rowOff>
    </xdr:from>
    <xdr:to>
      <xdr:col>2</xdr:col>
      <xdr:colOff>2084921</xdr:colOff>
      <xdr:row>2</xdr:row>
      <xdr:rowOff>13567</xdr:rowOff>
    </xdr:to>
    <xdr:sp macro="" textlink="">
      <xdr:nvSpPr>
        <xdr:cNvPr id="9" name="Retângulo 8">
          <a:hlinkClick xmlns:r="http://schemas.openxmlformats.org/officeDocument/2006/relationships" r:id="rId1"/>
          <a:extLst>
            <a:ext uri="{FF2B5EF4-FFF2-40B4-BE49-F238E27FC236}">
              <a16:creationId xmlns:a16="http://schemas.microsoft.com/office/drawing/2014/main" id="{00000000-0008-0000-0D00-000009000000}"/>
            </a:ext>
          </a:extLst>
        </xdr:cNvPr>
        <xdr:cNvSpPr/>
      </xdr:nvSpPr>
      <xdr:spPr>
        <a:xfrm>
          <a:off x="1102788" y="590550"/>
          <a:ext cx="1244599" cy="2993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chemeClr val="bg1"/>
              </a:solidFill>
            </a:rPr>
            <a:t>PASSO A PASSO</a:t>
          </a:r>
        </a:p>
      </xdr:txBody>
    </xdr:sp>
    <xdr:clientData/>
  </xdr:twoCellAnchor>
  <xdr:twoCellAnchor editAs="absolute">
    <xdr:from>
      <xdr:col>2</xdr:col>
      <xdr:colOff>2099738</xdr:colOff>
      <xdr:row>1</xdr:row>
      <xdr:rowOff>88901</xdr:rowOff>
    </xdr:from>
    <xdr:to>
      <xdr:col>2</xdr:col>
      <xdr:colOff>3735917</xdr:colOff>
      <xdr:row>2</xdr:row>
      <xdr:rowOff>7218</xdr:rowOff>
    </xdr:to>
    <xdr:sp macro="" textlink="">
      <xdr:nvSpPr>
        <xdr:cNvPr id="10" name="Retângulo 9">
          <a:hlinkClick xmlns:r="http://schemas.openxmlformats.org/officeDocument/2006/relationships" r:id="rId2"/>
          <a:extLst>
            <a:ext uri="{FF2B5EF4-FFF2-40B4-BE49-F238E27FC236}">
              <a16:creationId xmlns:a16="http://schemas.microsoft.com/office/drawing/2014/main" id="{00000000-0008-0000-0D00-00000A000000}"/>
            </a:ext>
          </a:extLst>
        </xdr:cNvPr>
        <xdr:cNvSpPr/>
      </xdr:nvSpPr>
      <xdr:spPr>
        <a:xfrm>
          <a:off x="2362204" y="584201"/>
          <a:ext cx="1637238" cy="2993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chemeClr val="tx1">
                  <a:lumMod val="75000"/>
                  <a:lumOff val="25000"/>
                </a:schemeClr>
              </a:solidFill>
            </a:rPr>
            <a:t>DÚVIDAS FREQUENTES</a:t>
          </a:r>
        </a:p>
      </xdr:txBody>
    </xdr:sp>
    <xdr:clientData/>
  </xdr:twoCellAnchor>
  <xdr:twoCellAnchor editAs="absolute">
    <xdr:from>
      <xdr:col>2</xdr:col>
      <xdr:colOff>3744388</xdr:colOff>
      <xdr:row>1</xdr:row>
      <xdr:rowOff>84666</xdr:rowOff>
    </xdr:from>
    <xdr:to>
      <xdr:col>2</xdr:col>
      <xdr:colOff>5380567</xdr:colOff>
      <xdr:row>2</xdr:row>
      <xdr:rowOff>11451</xdr:rowOff>
    </xdr:to>
    <xdr:sp macro="" textlink="">
      <xdr:nvSpPr>
        <xdr:cNvPr id="11" name="Retângulo 10">
          <a:hlinkClick xmlns:r="http://schemas.openxmlformats.org/officeDocument/2006/relationships" r:id="rId3"/>
          <a:extLst>
            <a:ext uri="{FF2B5EF4-FFF2-40B4-BE49-F238E27FC236}">
              <a16:creationId xmlns:a16="http://schemas.microsoft.com/office/drawing/2014/main" id="{00000000-0008-0000-0D00-00000B000000}"/>
            </a:ext>
          </a:extLst>
        </xdr:cNvPr>
        <xdr:cNvSpPr/>
      </xdr:nvSpPr>
      <xdr:spPr>
        <a:xfrm>
          <a:off x="4007913" y="579966"/>
          <a:ext cx="1636179" cy="3077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chemeClr val="bg1"/>
              </a:solidFill>
            </a:rPr>
            <a:t>SUGESTÕES</a:t>
          </a:r>
        </a:p>
      </xdr:txBody>
    </xdr:sp>
    <xdr:clientData/>
  </xdr:twoCellAnchor>
  <xdr:twoCellAnchor editAs="absolute">
    <xdr:from>
      <xdr:col>2</xdr:col>
      <xdr:colOff>5386917</xdr:colOff>
      <xdr:row>1</xdr:row>
      <xdr:rowOff>84666</xdr:rowOff>
    </xdr:from>
    <xdr:to>
      <xdr:col>4</xdr:col>
      <xdr:colOff>313262</xdr:colOff>
      <xdr:row>2</xdr:row>
      <xdr:rowOff>11451</xdr:rowOff>
    </xdr:to>
    <xdr:sp macro="" textlink="">
      <xdr:nvSpPr>
        <xdr:cNvPr id="12" name="Retângulo 11">
          <a:hlinkClick xmlns:r="http://schemas.openxmlformats.org/officeDocument/2006/relationships" r:id="rId4"/>
          <a:extLst>
            <a:ext uri="{FF2B5EF4-FFF2-40B4-BE49-F238E27FC236}">
              <a16:creationId xmlns:a16="http://schemas.microsoft.com/office/drawing/2014/main" id="{00000000-0008-0000-0D00-00000C000000}"/>
            </a:ext>
          </a:extLst>
        </xdr:cNvPr>
        <xdr:cNvSpPr/>
      </xdr:nvSpPr>
      <xdr:spPr>
        <a:xfrm>
          <a:off x="5650442" y="579966"/>
          <a:ext cx="1637237" cy="3077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chemeClr val="bg1"/>
              </a:solidFill>
            </a:rPr>
            <a:t>SOBRE A LUZ</a:t>
          </a:r>
        </a:p>
      </xdr:txBody>
    </xdr:sp>
    <xdr:clientData/>
  </xdr:twoCellAnchor>
  <xdr:twoCellAnchor editAs="absolute">
    <xdr:from>
      <xdr:col>2</xdr:col>
      <xdr:colOff>6349997</xdr:colOff>
      <xdr:row>0</xdr:row>
      <xdr:rowOff>0</xdr:rowOff>
    </xdr:from>
    <xdr:to>
      <xdr:col>4</xdr:col>
      <xdr:colOff>681562</xdr:colOff>
      <xdr:row>1</xdr:row>
      <xdr:rowOff>2910</xdr:rowOff>
    </xdr:to>
    <xdr:sp macro="" textlink="">
      <xdr:nvSpPr>
        <xdr:cNvPr id="6" name="Retângulo 5">
          <a:hlinkClick xmlns:r="http://schemas.openxmlformats.org/officeDocument/2006/relationships" r:id="rId5"/>
          <a:extLst>
            <a:ext uri="{FF2B5EF4-FFF2-40B4-BE49-F238E27FC236}">
              <a16:creationId xmlns:a16="http://schemas.microsoft.com/office/drawing/2014/main" id="{00000000-0008-0000-0D00-000006000000}"/>
            </a:ext>
          </a:extLst>
        </xdr:cNvPr>
        <xdr:cNvSpPr>
          <a:spLocks/>
        </xdr:cNvSpPr>
      </xdr:nvSpPr>
      <xdr:spPr>
        <a:xfrm>
          <a:off x="6614580"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i="0">
              <a:solidFill>
                <a:schemeClr val="lt1"/>
              </a:solidFill>
              <a:effectLst/>
              <a:latin typeface="+mn-lt"/>
              <a:ea typeface="+mn-ea"/>
              <a:cs typeface="+mn-cs"/>
            </a:rPr>
            <a:t>RELATÓRIO DE IMPRESSÃO</a:t>
          </a:r>
          <a:endParaRPr lang="pt-BR" sz="1100" b="1">
            <a:solidFill>
              <a:schemeClr val="lt1"/>
            </a:solidFill>
            <a:latin typeface="+mn-lt"/>
            <a:ea typeface="+mn-ea"/>
            <a:cs typeface="+mn-cs"/>
          </a:endParaRPr>
        </a:p>
      </xdr:txBody>
    </xdr:sp>
    <xdr:clientData/>
  </xdr:twoCellAnchor>
  <xdr:twoCellAnchor editAs="absolute">
    <xdr:from>
      <xdr:col>1</xdr:col>
      <xdr:colOff>0</xdr:colOff>
      <xdr:row>0</xdr:row>
      <xdr:rowOff>95250</xdr:rowOff>
    </xdr:from>
    <xdr:to>
      <xdr:col>2</xdr:col>
      <xdr:colOff>867833</xdr:colOff>
      <xdr:row>0</xdr:row>
      <xdr:rowOff>423306</xdr:rowOff>
    </xdr:to>
    <xdr:pic>
      <xdr:nvPicPr>
        <xdr:cNvPr id="7" name="Imagem 6">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58750" y="95250"/>
          <a:ext cx="973666" cy="328056"/>
        </a:xfrm>
        <a:prstGeom prst="rect">
          <a:avLst/>
        </a:prstGeom>
      </xdr:spPr>
    </xdr:pic>
    <xdr:clientData fLocksWithSheet="0"/>
  </xdr:twoCellAnchor>
  <xdr:twoCellAnchor editAs="absolute">
    <xdr:from>
      <xdr:col>2</xdr:col>
      <xdr:colOff>1142999</xdr:colOff>
      <xdr:row>0</xdr:row>
      <xdr:rowOff>0</xdr:rowOff>
    </xdr:from>
    <xdr:to>
      <xdr:col>2</xdr:col>
      <xdr:colOff>2184398</xdr:colOff>
      <xdr:row>1</xdr:row>
      <xdr:rowOff>2910</xdr:rowOff>
    </xdr:to>
    <xdr:sp macro="" textlink="">
      <xdr:nvSpPr>
        <xdr:cNvPr id="8" name="Retângulo 7">
          <a:hlinkClick xmlns:r="http://schemas.openxmlformats.org/officeDocument/2006/relationships" r:id="rId7"/>
          <a:extLst>
            <a:ext uri="{FF2B5EF4-FFF2-40B4-BE49-F238E27FC236}">
              <a16:creationId xmlns:a16="http://schemas.microsoft.com/office/drawing/2014/main" id="{00000000-0008-0000-0D00-000008000000}"/>
            </a:ext>
          </a:extLst>
        </xdr:cNvPr>
        <xdr:cNvSpPr>
          <a:spLocks/>
        </xdr:cNvSpPr>
      </xdr:nvSpPr>
      <xdr:spPr>
        <a:xfrm>
          <a:off x="14075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t>PERGUNTAS E RESPOSTAS</a:t>
          </a:r>
        </a:p>
      </xdr:txBody>
    </xdr:sp>
    <xdr:clientData/>
  </xdr:twoCellAnchor>
  <xdr:twoCellAnchor editAs="absolute">
    <xdr:from>
      <xdr:col>2</xdr:col>
      <xdr:colOff>2184399</xdr:colOff>
      <xdr:row>0</xdr:row>
      <xdr:rowOff>0</xdr:rowOff>
    </xdr:from>
    <xdr:to>
      <xdr:col>2</xdr:col>
      <xdr:colOff>3216973</xdr:colOff>
      <xdr:row>1</xdr:row>
      <xdr:rowOff>2910</xdr:rowOff>
    </xdr:to>
    <xdr:sp macro="" textlink="">
      <xdr:nvSpPr>
        <xdr:cNvPr id="13" name="Retângulo 12">
          <a:hlinkClick xmlns:r="http://schemas.openxmlformats.org/officeDocument/2006/relationships" r:id="rId8"/>
          <a:extLst>
            <a:ext uri="{FF2B5EF4-FFF2-40B4-BE49-F238E27FC236}">
              <a16:creationId xmlns:a16="http://schemas.microsoft.com/office/drawing/2014/main" id="{00000000-0008-0000-0D00-00000D000000}"/>
            </a:ext>
          </a:extLst>
        </xdr:cNvPr>
        <xdr:cNvSpPr>
          <a:spLocks/>
        </xdr:cNvSpPr>
      </xdr:nvSpPr>
      <xdr:spPr>
        <a:xfrm>
          <a:off x="2448982" y="0"/>
          <a:ext cx="1032574"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DA SITUAÇÃO</a:t>
          </a:r>
          <a:endParaRPr lang="pt-BR" sz="1100" b="1">
            <a:solidFill>
              <a:schemeClr val="bg1"/>
            </a:solidFill>
          </a:endParaRPr>
        </a:p>
      </xdr:txBody>
    </xdr:sp>
    <xdr:clientData/>
  </xdr:twoCellAnchor>
  <xdr:twoCellAnchor editAs="absolute">
    <xdr:from>
      <xdr:col>2</xdr:col>
      <xdr:colOff>3215216</xdr:colOff>
      <xdr:row>0</xdr:row>
      <xdr:rowOff>0</xdr:rowOff>
    </xdr:from>
    <xdr:to>
      <xdr:col>2</xdr:col>
      <xdr:colOff>4296834</xdr:colOff>
      <xdr:row>1</xdr:row>
      <xdr:rowOff>2910</xdr:rowOff>
    </xdr:to>
    <xdr:sp macro="" textlink="">
      <xdr:nvSpPr>
        <xdr:cNvPr id="14" name="Retângulo 13">
          <a:hlinkClick xmlns:r="http://schemas.openxmlformats.org/officeDocument/2006/relationships" r:id="rId9"/>
          <a:extLst>
            <a:ext uri="{FF2B5EF4-FFF2-40B4-BE49-F238E27FC236}">
              <a16:creationId xmlns:a16="http://schemas.microsoft.com/office/drawing/2014/main" id="{00000000-0008-0000-0D00-00000E000000}"/>
            </a:ext>
          </a:extLst>
        </xdr:cNvPr>
        <xdr:cNvSpPr>
          <a:spLocks/>
        </xdr:cNvSpPr>
      </xdr:nvSpPr>
      <xdr:spPr>
        <a:xfrm>
          <a:off x="3479799" y="0"/>
          <a:ext cx="1081618"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DE EXPECTATIVAS</a:t>
          </a:r>
          <a:endParaRPr lang="pt-BR" sz="1100" b="1"/>
        </a:p>
      </xdr:txBody>
    </xdr:sp>
    <xdr:clientData/>
  </xdr:twoCellAnchor>
  <xdr:twoCellAnchor editAs="absolute">
    <xdr:from>
      <xdr:col>2</xdr:col>
      <xdr:colOff>4267199</xdr:colOff>
      <xdr:row>0</xdr:row>
      <xdr:rowOff>0</xdr:rowOff>
    </xdr:from>
    <xdr:to>
      <xdr:col>2</xdr:col>
      <xdr:colOff>5308598</xdr:colOff>
      <xdr:row>1</xdr:row>
      <xdr:rowOff>2910</xdr:rowOff>
    </xdr:to>
    <xdr:sp macro="" textlink="">
      <xdr:nvSpPr>
        <xdr:cNvPr id="15" name="Retângulo 14">
          <a:hlinkClick xmlns:r="http://schemas.openxmlformats.org/officeDocument/2006/relationships" r:id="rId10"/>
          <a:extLst>
            <a:ext uri="{FF2B5EF4-FFF2-40B4-BE49-F238E27FC236}">
              <a16:creationId xmlns:a16="http://schemas.microsoft.com/office/drawing/2014/main" id="{00000000-0008-0000-0D00-00000F000000}"/>
            </a:ext>
          </a:extLst>
        </xdr:cNvPr>
        <xdr:cNvSpPr>
          <a:spLocks/>
        </xdr:cNvSpPr>
      </xdr:nvSpPr>
      <xdr:spPr>
        <a:xfrm>
          <a:off x="45317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RELATÓRIOS</a:t>
          </a:r>
          <a:endParaRPr lang="pt-BR" sz="1100" b="1"/>
        </a:p>
      </xdr:txBody>
    </xdr:sp>
    <xdr:clientData/>
  </xdr:twoCellAnchor>
  <xdr:twoCellAnchor editAs="absolute">
    <xdr:from>
      <xdr:col>2</xdr:col>
      <xdr:colOff>5308599</xdr:colOff>
      <xdr:row>0</xdr:row>
      <xdr:rowOff>0</xdr:rowOff>
    </xdr:from>
    <xdr:to>
      <xdr:col>2</xdr:col>
      <xdr:colOff>6349998</xdr:colOff>
      <xdr:row>1</xdr:row>
      <xdr:rowOff>2910</xdr:rowOff>
    </xdr:to>
    <xdr:sp macro="" textlink="">
      <xdr:nvSpPr>
        <xdr:cNvPr id="16" name="Retângulo 15">
          <a:hlinkClick xmlns:r="http://schemas.openxmlformats.org/officeDocument/2006/relationships" r:id="rId11"/>
          <a:extLst>
            <a:ext uri="{FF2B5EF4-FFF2-40B4-BE49-F238E27FC236}">
              <a16:creationId xmlns:a16="http://schemas.microsoft.com/office/drawing/2014/main" id="{00000000-0008-0000-0D00-000010000000}"/>
            </a:ext>
          </a:extLst>
        </xdr:cNvPr>
        <xdr:cNvSpPr>
          <a:spLocks/>
        </xdr:cNvSpPr>
      </xdr:nvSpPr>
      <xdr:spPr>
        <a:xfrm>
          <a:off x="55731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DASHBOARD</a:t>
          </a:r>
          <a:endParaRPr lang="pt-BR" sz="1100" b="1"/>
        </a:p>
      </xdr:txBody>
    </xdr:sp>
    <xdr:clientData/>
  </xdr:twoCellAnchor>
  <xdr:twoCellAnchor editAs="absolute">
    <xdr:from>
      <xdr:col>4</xdr:col>
      <xdr:colOff>736698</xdr:colOff>
      <xdr:row>0</xdr:row>
      <xdr:rowOff>0</xdr:rowOff>
    </xdr:from>
    <xdr:to>
      <xdr:col>4</xdr:col>
      <xdr:colOff>1772214</xdr:colOff>
      <xdr:row>1</xdr:row>
      <xdr:rowOff>2910</xdr:rowOff>
    </xdr:to>
    <xdr:sp macro="" textlink="">
      <xdr:nvSpPr>
        <xdr:cNvPr id="17" name="Retângulo 16">
          <a:hlinkClick xmlns:r="http://schemas.openxmlformats.org/officeDocument/2006/relationships" r:id="rId1"/>
          <a:extLst>
            <a:ext uri="{FF2B5EF4-FFF2-40B4-BE49-F238E27FC236}">
              <a16:creationId xmlns:a16="http://schemas.microsoft.com/office/drawing/2014/main" id="{00000000-0008-0000-0D00-000011000000}"/>
            </a:ext>
          </a:extLst>
        </xdr:cNvPr>
        <xdr:cNvSpPr>
          <a:spLocks/>
        </xdr:cNvSpPr>
      </xdr:nvSpPr>
      <xdr:spPr>
        <a:xfrm>
          <a:off x="7711115" y="0"/>
          <a:ext cx="1035516" cy="50032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a:solidFill>
                <a:schemeClr val="lt1"/>
              </a:solidFill>
              <a:latin typeface="+mn-lt"/>
              <a:ea typeface="+mn-ea"/>
              <a:cs typeface="+mn-cs"/>
            </a:rPr>
            <a:t>INSTRUÇÕES</a:t>
          </a:r>
        </a:p>
      </xdr:txBody>
    </xdr:sp>
    <xdr:clientData/>
  </xdr:twoCellAnchor>
</xdr:wsDr>
</file>

<file path=xl/drawings/drawing15.xml><?xml version="1.0" encoding="utf-8"?>
<xdr:wsDr xmlns:xdr="http://schemas.openxmlformats.org/drawingml/2006/spreadsheetDrawing" xmlns:a="http://schemas.openxmlformats.org/drawingml/2006/main">
  <xdr:twoCellAnchor editAs="absolute">
    <xdr:from>
      <xdr:col>3</xdr:col>
      <xdr:colOff>306921</xdr:colOff>
      <xdr:row>1</xdr:row>
      <xdr:rowOff>95250</xdr:rowOff>
    </xdr:from>
    <xdr:to>
      <xdr:col>3</xdr:col>
      <xdr:colOff>1555754</xdr:colOff>
      <xdr:row>2</xdr:row>
      <xdr:rowOff>13567</xdr:rowOff>
    </xdr:to>
    <xdr:sp macro="" textlink="">
      <xdr:nvSpPr>
        <xdr:cNvPr id="9" name="Retângulo 8">
          <a:hlinkClick xmlns:r="http://schemas.openxmlformats.org/officeDocument/2006/relationships" r:id="rId1"/>
          <a:extLst>
            <a:ext uri="{FF2B5EF4-FFF2-40B4-BE49-F238E27FC236}">
              <a16:creationId xmlns:a16="http://schemas.microsoft.com/office/drawing/2014/main" id="{00000000-0008-0000-0E00-000009000000}"/>
            </a:ext>
          </a:extLst>
        </xdr:cNvPr>
        <xdr:cNvSpPr/>
      </xdr:nvSpPr>
      <xdr:spPr>
        <a:xfrm>
          <a:off x="1102788" y="590550"/>
          <a:ext cx="1244599" cy="2993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chemeClr val="bg1"/>
              </a:solidFill>
            </a:rPr>
            <a:t>PASSO A PASSO</a:t>
          </a:r>
        </a:p>
      </xdr:txBody>
    </xdr:sp>
    <xdr:clientData/>
  </xdr:twoCellAnchor>
  <xdr:twoCellAnchor editAs="absolute">
    <xdr:from>
      <xdr:col>3</xdr:col>
      <xdr:colOff>1570571</xdr:colOff>
      <xdr:row>1</xdr:row>
      <xdr:rowOff>88901</xdr:rowOff>
    </xdr:from>
    <xdr:to>
      <xdr:col>3</xdr:col>
      <xdr:colOff>3206750</xdr:colOff>
      <xdr:row>2</xdr:row>
      <xdr:rowOff>7218</xdr:rowOff>
    </xdr:to>
    <xdr:sp macro="" textlink="">
      <xdr:nvSpPr>
        <xdr:cNvPr id="10" name="Retângulo 9">
          <a:hlinkClick xmlns:r="http://schemas.openxmlformats.org/officeDocument/2006/relationships" r:id="rId2"/>
          <a:extLst>
            <a:ext uri="{FF2B5EF4-FFF2-40B4-BE49-F238E27FC236}">
              <a16:creationId xmlns:a16="http://schemas.microsoft.com/office/drawing/2014/main" id="{00000000-0008-0000-0E00-00000A000000}"/>
            </a:ext>
          </a:extLst>
        </xdr:cNvPr>
        <xdr:cNvSpPr/>
      </xdr:nvSpPr>
      <xdr:spPr>
        <a:xfrm>
          <a:off x="2362204" y="584201"/>
          <a:ext cx="1637238" cy="2993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chemeClr val="bg1"/>
              </a:solidFill>
            </a:rPr>
            <a:t>DÚVIDAS FREQUENTES</a:t>
          </a:r>
        </a:p>
      </xdr:txBody>
    </xdr:sp>
    <xdr:clientData/>
  </xdr:twoCellAnchor>
  <xdr:twoCellAnchor editAs="absolute">
    <xdr:from>
      <xdr:col>3</xdr:col>
      <xdr:colOff>3215221</xdr:colOff>
      <xdr:row>1</xdr:row>
      <xdr:rowOff>84666</xdr:rowOff>
    </xdr:from>
    <xdr:to>
      <xdr:col>4</xdr:col>
      <xdr:colOff>35983</xdr:colOff>
      <xdr:row>2</xdr:row>
      <xdr:rowOff>11451</xdr:rowOff>
    </xdr:to>
    <xdr:sp macro="" textlink="">
      <xdr:nvSpPr>
        <xdr:cNvPr id="11" name="Retângulo 10">
          <a:hlinkClick xmlns:r="http://schemas.openxmlformats.org/officeDocument/2006/relationships" r:id="rId3"/>
          <a:extLst>
            <a:ext uri="{FF2B5EF4-FFF2-40B4-BE49-F238E27FC236}">
              <a16:creationId xmlns:a16="http://schemas.microsoft.com/office/drawing/2014/main" id="{00000000-0008-0000-0E00-00000B000000}"/>
            </a:ext>
          </a:extLst>
        </xdr:cNvPr>
        <xdr:cNvSpPr/>
      </xdr:nvSpPr>
      <xdr:spPr>
        <a:xfrm>
          <a:off x="4007913" y="579966"/>
          <a:ext cx="1636179" cy="30778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chemeClr val="tx1">
                  <a:lumMod val="75000"/>
                  <a:lumOff val="25000"/>
                </a:schemeClr>
              </a:solidFill>
            </a:rPr>
            <a:t>SUGESTÕES</a:t>
          </a:r>
        </a:p>
      </xdr:txBody>
    </xdr:sp>
    <xdr:clientData/>
  </xdr:twoCellAnchor>
  <xdr:twoCellAnchor editAs="absolute">
    <xdr:from>
      <xdr:col>4</xdr:col>
      <xdr:colOff>42333</xdr:colOff>
      <xdr:row>1</xdr:row>
      <xdr:rowOff>84666</xdr:rowOff>
    </xdr:from>
    <xdr:to>
      <xdr:col>5</xdr:col>
      <xdr:colOff>503762</xdr:colOff>
      <xdr:row>2</xdr:row>
      <xdr:rowOff>11451</xdr:rowOff>
    </xdr:to>
    <xdr:sp macro="" textlink="">
      <xdr:nvSpPr>
        <xdr:cNvPr id="12" name="Retângulo 11">
          <a:hlinkClick xmlns:r="http://schemas.openxmlformats.org/officeDocument/2006/relationships" r:id="rId4"/>
          <a:extLst>
            <a:ext uri="{FF2B5EF4-FFF2-40B4-BE49-F238E27FC236}">
              <a16:creationId xmlns:a16="http://schemas.microsoft.com/office/drawing/2014/main" id="{00000000-0008-0000-0E00-00000C000000}"/>
            </a:ext>
          </a:extLst>
        </xdr:cNvPr>
        <xdr:cNvSpPr/>
      </xdr:nvSpPr>
      <xdr:spPr>
        <a:xfrm>
          <a:off x="5650442" y="579966"/>
          <a:ext cx="1637237" cy="3077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chemeClr val="bg1"/>
              </a:solidFill>
            </a:rPr>
            <a:t>SOBRE A LUZ</a:t>
          </a:r>
        </a:p>
      </xdr:txBody>
    </xdr:sp>
    <xdr:clientData/>
  </xdr:twoCellAnchor>
  <xdr:twoCellAnchor>
    <xdr:from>
      <xdr:col>5</xdr:col>
      <xdr:colOff>289982</xdr:colOff>
      <xdr:row>2</xdr:row>
      <xdr:rowOff>279398</xdr:rowOff>
    </xdr:from>
    <xdr:to>
      <xdr:col>7</xdr:col>
      <xdr:colOff>660400</xdr:colOff>
      <xdr:row>7</xdr:row>
      <xdr:rowOff>141815</xdr:rowOff>
    </xdr:to>
    <xdr:grpSp>
      <xdr:nvGrpSpPr>
        <xdr:cNvPr id="2" name="Agrupar 1">
          <a:hlinkClick xmlns:r="http://schemas.openxmlformats.org/officeDocument/2006/relationships" r:id="rId5"/>
          <a:extLst>
            <a:ext uri="{FF2B5EF4-FFF2-40B4-BE49-F238E27FC236}">
              <a16:creationId xmlns:a16="http://schemas.microsoft.com/office/drawing/2014/main" id="{00000000-0008-0000-0E00-000002000000}"/>
            </a:ext>
          </a:extLst>
        </xdr:cNvPr>
        <xdr:cNvGrpSpPr/>
      </xdr:nvGrpSpPr>
      <xdr:grpSpPr>
        <a:xfrm>
          <a:off x="7073899" y="1157815"/>
          <a:ext cx="4540251" cy="1661583"/>
          <a:chOff x="7073899" y="1157815"/>
          <a:chExt cx="4540251" cy="1661583"/>
        </a:xfrm>
      </xdr:grpSpPr>
      <xdr:sp macro="" textlink="">
        <xdr:nvSpPr>
          <xdr:cNvPr id="23" name="Retângulo 22">
            <a:extLst>
              <a:ext uri="{FF2B5EF4-FFF2-40B4-BE49-F238E27FC236}">
                <a16:creationId xmlns:a16="http://schemas.microsoft.com/office/drawing/2014/main" id="{00000000-0008-0000-0E00-000017000000}"/>
              </a:ext>
            </a:extLst>
          </xdr:cNvPr>
          <xdr:cNvSpPr/>
        </xdr:nvSpPr>
        <xdr:spPr>
          <a:xfrm>
            <a:off x="7073899" y="1157815"/>
            <a:ext cx="4540251" cy="1661583"/>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pt-BR" sz="1600" b="1"/>
          </a:p>
        </xdr:txBody>
      </xdr:sp>
      <xdr:sp macro="" textlink="">
        <xdr:nvSpPr>
          <xdr:cNvPr id="24" name="Retângulo 23">
            <a:extLst>
              <a:ext uri="{FF2B5EF4-FFF2-40B4-BE49-F238E27FC236}">
                <a16:creationId xmlns:a16="http://schemas.microsoft.com/office/drawing/2014/main" id="{00000000-0008-0000-0E00-000018000000}"/>
              </a:ext>
            </a:extLst>
          </xdr:cNvPr>
          <xdr:cNvSpPr/>
        </xdr:nvSpPr>
        <xdr:spPr>
          <a:xfrm>
            <a:off x="8936565" y="1380067"/>
            <a:ext cx="2286001" cy="338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b="0"/>
              <a:t>PACOTE DE</a:t>
            </a:r>
            <a:endParaRPr lang="pt-BR" sz="1600" b="1"/>
          </a:p>
        </xdr:txBody>
      </xdr:sp>
      <xdr:sp macro="" textlink="">
        <xdr:nvSpPr>
          <xdr:cNvPr id="25" name="Retângulo: Cantos Arredondados 24">
            <a:extLst>
              <a:ext uri="{FF2B5EF4-FFF2-40B4-BE49-F238E27FC236}">
                <a16:creationId xmlns:a16="http://schemas.microsoft.com/office/drawing/2014/main" id="{00000000-0008-0000-0E00-000019000000}"/>
              </a:ext>
            </a:extLst>
          </xdr:cNvPr>
          <xdr:cNvSpPr/>
        </xdr:nvSpPr>
        <xdr:spPr>
          <a:xfrm>
            <a:off x="9063566" y="2036231"/>
            <a:ext cx="1873250" cy="381000"/>
          </a:xfrm>
          <a:prstGeom prst="round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t>Veja mais detalhes</a:t>
            </a:r>
          </a:p>
        </xdr:txBody>
      </xdr:sp>
      <xdr:sp macro="" textlink="">
        <xdr:nvSpPr>
          <xdr:cNvPr id="26" name="Shape 2570">
            <a:extLst>
              <a:ext uri="{FF2B5EF4-FFF2-40B4-BE49-F238E27FC236}">
                <a16:creationId xmlns:a16="http://schemas.microsoft.com/office/drawing/2014/main" id="{00000000-0008-0000-0E00-00001A000000}"/>
              </a:ext>
            </a:extLst>
          </xdr:cNvPr>
          <xdr:cNvSpPr/>
        </xdr:nvSpPr>
        <xdr:spPr>
          <a:xfrm>
            <a:off x="7471835" y="1432981"/>
            <a:ext cx="1136648" cy="1022351"/>
          </a:xfrm>
          <a:custGeom>
            <a:avLst/>
            <a:gdLst/>
            <a:ahLst/>
            <a:cxnLst>
              <a:cxn ang="0">
                <a:pos x="wd2" y="hd2"/>
              </a:cxn>
              <a:cxn ang="5400000">
                <a:pos x="wd2" y="hd2"/>
              </a:cxn>
              <a:cxn ang="10800000">
                <a:pos x="wd2" y="hd2"/>
              </a:cxn>
              <a:cxn ang="16200000">
                <a:pos x="wd2" y="hd2"/>
              </a:cxn>
            </a:cxnLst>
            <a:rect l="0" t="0" r="r" b="b"/>
            <a:pathLst>
              <a:path w="21600" h="21319" extrusionOk="0">
                <a:moveTo>
                  <a:pt x="7530" y="4197"/>
                </a:moveTo>
                <a:lnTo>
                  <a:pt x="6680" y="3701"/>
                </a:lnTo>
                <a:lnTo>
                  <a:pt x="6189" y="4560"/>
                </a:lnTo>
                <a:lnTo>
                  <a:pt x="7040" y="5056"/>
                </a:lnTo>
                <a:cubicBezTo>
                  <a:pt x="7040" y="5056"/>
                  <a:pt x="7530" y="4197"/>
                  <a:pt x="7530" y="4197"/>
                </a:cubicBezTo>
                <a:close/>
                <a:moveTo>
                  <a:pt x="8512" y="2479"/>
                </a:moveTo>
                <a:lnTo>
                  <a:pt x="7662" y="1984"/>
                </a:lnTo>
                <a:lnTo>
                  <a:pt x="7171" y="2843"/>
                </a:lnTo>
                <a:lnTo>
                  <a:pt x="8021" y="3339"/>
                </a:lnTo>
                <a:cubicBezTo>
                  <a:pt x="8021" y="3339"/>
                  <a:pt x="8512" y="2479"/>
                  <a:pt x="8512" y="2479"/>
                </a:cubicBezTo>
                <a:close/>
                <a:moveTo>
                  <a:pt x="20618" y="8428"/>
                </a:moveTo>
                <a:lnTo>
                  <a:pt x="982" y="8428"/>
                </a:lnTo>
                <a:lnTo>
                  <a:pt x="982" y="6445"/>
                </a:lnTo>
                <a:lnTo>
                  <a:pt x="20618" y="6445"/>
                </a:lnTo>
                <a:cubicBezTo>
                  <a:pt x="20618" y="6445"/>
                  <a:pt x="20618" y="8428"/>
                  <a:pt x="20618" y="8428"/>
                </a:cubicBezTo>
                <a:close/>
                <a:moveTo>
                  <a:pt x="18655" y="20327"/>
                </a:moveTo>
                <a:lnTo>
                  <a:pt x="2945" y="20327"/>
                </a:lnTo>
                <a:lnTo>
                  <a:pt x="2945" y="9420"/>
                </a:lnTo>
                <a:lnTo>
                  <a:pt x="18655" y="9420"/>
                </a:lnTo>
                <a:cubicBezTo>
                  <a:pt x="18655" y="9420"/>
                  <a:pt x="18655" y="20327"/>
                  <a:pt x="18655" y="20327"/>
                </a:cubicBezTo>
                <a:close/>
                <a:moveTo>
                  <a:pt x="6811" y="1488"/>
                </a:moveTo>
                <a:cubicBezTo>
                  <a:pt x="7083" y="1014"/>
                  <a:pt x="7683" y="851"/>
                  <a:pt x="8153" y="1125"/>
                </a:cubicBezTo>
                <a:lnTo>
                  <a:pt x="9854" y="2117"/>
                </a:lnTo>
                <a:lnTo>
                  <a:pt x="7946" y="5454"/>
                </a:lnTo>
                <a:lnTo>
                  <a:pt x="5759" y="5454"/>
                </a:lnTo>
                <a:lnTo>
                  <a:pt x="5698" y="5419"/>
                </a:lnTo>
                <a:lnTo>
                  <a:pt x="5678" y="5454"/>
                </a:lnTo>
                <a:lnTo>
                  <a:pt x="4545" y="5454"/>
                </a:lnTo>
                <a:cubicBezTo>
                  <a:pt x="4545" y="5454"/>
                  <a:pt x="6811" y="1488"/>
                  <a:pt x="6811" y="1488"/>
                </a:cubicBezTo>
                <a:close/>
                <a:moveTo>
                  <a:pt x="15577" y="5454"/>
                </a:moveTo>
                <a:lnTo>
                  <a:pt x="9079" y="5454"/>
                </a:lnTo>
                <a:lnTo>
                  <a:pt x="10704" y="2612"/>
                </a:lnTo>
                <a:cubicBezTo>
                  <a:pt x="10704" y="2612"/>
                  <a:pt x="15577" y="5454"/>
                  <a:pt x="15577" y="5454"/>
                </a:cubicBezTo>
                <a:close/>
                <a:moveTo>
                  <a:pt x="15930" y="2759"/>
                </a:moveTo>
                <a:cubicBezTo>
                  <a:pt x="16454" y="2617"/>
                  <a:pt x="16991" y="2931"/>
                  <a:pt x="17132" y="3460"/>
                </a:cubicBezTo>
                <a:lnTo>
                  <a:pt x="17661" y="5454"/>
                </a:lnTo>
                <a:lnTo>
                  <a:pt x="17540" y="5454"/>
                </a:lnTo>
                <a:lnTo>
                  <a:pt x="16279" y="4718"/>
                </a:lnTo>
                <a:lnTo>
                  <a:pt x="16438" y="4674"/>
                </a:lnTo>
                <a:lnTo>
                  <a:pt x="16184" y="3716"/>
                </a:lnTo>
                <a:lnTo>
                  <a:pt x="15236" y="3973"/>
                </a:lnTo>
                <a:lnTo>
                  <a:pt x="15279" y="4135"/>
                </a:lnTo>
                <a:lnTo>
                  <a:pt x="14076" y="3434"/>
                </a:lnTo>
                <a:lnTo>
                  <a:pt x="14033" y="3272"/>
                </a:lnTo>
                <a:cubicBezTo>
                  <a:pt x="14033" y="3272"/>
                  <a:pt x="15930" y="2759"/>
                  <a:pt x="15930" y="2759"/>
                </a:cubicBezTo>
                <a:close/>
                <a:moveTo>
                  <a:pt x="20618" y="5454"/>
                </a:moveTo>
                <a:lnTo>
                  <a:pt x="18678" y="5454"/>
                </a:lnTo>
                <a:lnTo>
                  <a:pt x="18081" y="3203"/>
                </a:lnTo>
                <a:cubicBezTo>
                  <a:pt x="17800" y="2145"/>
                  <a:pt x="16724" y="1518"/>
                  <a:pt x="15676" y="1801"/>
                </a:cubicBezTo>
                <a:lnTo>
                  <a:pt x="12671" y="2615"/>
                </a:lnTo>
                <a:lnTo>
                  <a:pt x="8644" y="266"/>
                </a:lnTo>
                <a:cubicBezTo>
                  <a:pt x="7704" y="-281"/>
                  <a:pt x="6504" y="44"/>
                  <a:pt x="5961" y="992"/>
                </a:cubicBezTo>
                <a:lnTo>
                  <a:pt x="3410" y="5454"/>
                </a:lnTo>
                <a:lnTo>
                  <a:pt x="982" y="5454"/>
                </a:lnTo>
                <a:cubicBezTo>
                  <a:pt x="440" y="5454"/>
                  <a:pt x="0" y="5898"/>
                  <a:pt x="0" y="6445"/>
                </a:cubicBezTo>
                <a:lnTo>
                  <a:pt x="0" y="8428"/>
                </a:lnTo>
                <a:cubicBezTo>
                  <a:pt x="0" y="8977"/>
                  <a:pt x="440" y="9420"/>
                  <a:pt x="982" y="9420"/>
                </a:cubicBezTo>
                <a:lnTo>
                  <a:pt x="1964" y="9420"/>
                </a:lnTo>
                <a:lnTo>
                  <a:pt x="1964" y="20327"/>
                </a:lnTo>
                <a:cubicBezTo>
                  <a:pt x="1964" y="20875"/>
                  <a:pt x="2403" y="21319"/>
                  <a:pt x="2945" y="21319"/>
                </a:cubicBezTo>
                <a:lnTo>
                  <a:pt x="18655" y="21319"/>
                </a:lnTo>
                <a:cubicBezTo>
                  <a:pt x="19197" y="21319"/>
                  <a:pt x="19636" y="20875"/>
                  <a:pt x="19636" y="20327"/>
                </a:cubicBezTo>
                <a:lnTo>
                  <a:pt x="19636" y="9420"/>
                </a:lnTo>
                <a:lnTo>
                  <a:pt x="20618" y="9420"/>
                </a:lnTo>
                <a:cubicBezTo>
                  <a:pt x="21160" y="9420"/>
                  <a:pt x="21600" y="8977"/>
                  <a:pt x="21600" y="8428"/>
                </a:cubicBezTo>
                <a:lnTo>
                  <a:pt x="21600" y="6445"/>
                </a:lnTo>
                <a:cubicBezTo>
                  <a:pt x="21600" y="5898"/>
                  <a:pt x="21160" y="5454"/>
                  <a:pt x="20618" y="5454"/>
                </a:cubicBezTo>
                <a:moveTo>
                  <a:pt x="7855" y="12395"/>
                </a:moveTo>
                <a:lnTo>
                  <a:pt x="13745" y="12395"/>
                </a:lnTo>
                <a:lnTo>
                  <a:pt x="13745" y="13386"/>
                </a:lnTo>
                <a:lnTo>
                  <a:pt x="7855" y="13386"/>
                </a:lnTo>
                <a:cubicBezTo>
                  <a:pt x="7855" y="13386"/>
                  <a:pt x="7855" y="12395"/>
                  <a:pt x="7855" y="12395"/>
                </a:cubicBezTo>
                <a:close/>
                <a:moveTo>
                  <a:pt x="7855" y="14378"/>
                </a:moveTo>
                <a:lnTo>
                  <a:pt x="13745" y="14378"/>
                </a:lnTo>
                <a:cubicBezTo>
                  <a:pt x="14288" y="14378"/>
                  <a:pt x="14727" y="13934"/>
                  <a:pt x="14727" y="13386"/>
                </a:cubicBezTo>
                <a:lnTo>
                  <a:pt x="14727" y="12395"/>
                </a:lnTo>
                <a:cubicBezTo>
                  <a:pt x="14727" y="11847"/>
                  <a:pt x="14288" y="11403"/>
                  <a:pt x="13745" y="11403"/>
                </a:cubicBezTo>
                <a:lnTo>
                  <a:pt x="7855" y="11403"/>
                </a:lnTo>
                <a:cubicBezTo>
                  <a:pt x="7312" y="11403"/>
                  <a:pt x="6873" y="11847"/>
                  <a:pt x="6873" y="12395"/>
                </a:cubicBezTo>
                <a:lnTo>
                  <a:pt x="6873" y="13386"/>
                </a:lnTo>
                <a:cubicBezTo>
                  <a:pt x="6873" y="13934"/>
                  <a:pt x="7312" y="14378"/>
                  <a:pt x="7855" y="14378"/>
                </a:cubicBezTo>
              </a:path>
            </a:pathLst>
          </a:custGeom>
          <a:solidFill>
            <a:schemeClr val="bg1"/>
          </a:solidFill>
          <a:ln w="12700">
            <a:miter lim="400000"/>
          </a:ln>
        </xdr:spPr>
        <xdr:txBody>
          <a:bodyPr wrap="square" lIns="14284" tIns="14284" rIns="14284" bIns="14284" anchor="ctr"/>
          <a:lstStyle>
            <a:defPPr>
              <a:defRPr lang="en-US"/>
            </a:defPPr>
            <a:lvl1pPr marL="0" algn="l" defTabSz="914330" rtl="0" eaLnBrk="1" latinLnBrk="0" hangingPunct="1">
              <a:defRPr sz="1800" kern="1200">
                <a:solidFill>
                  <a:schemeClr val="tx1"/>
                </a:solidFill>
                <a:latin typeface="+mn-lt"/>
                <a:ea typeface="+mn-ea"/>
                <a:cs typeface="+mn-cs"/>
              </a:defRPr>
            </a:lvl1pPr>
            <a:lvl2pPr marL="457165" algn="l" defTabSz="914330" rtl="0" eaLnBrk="1" latinLnBrk="0" hangingPunct="1">
              <a:defRPr sz="1800" kern="1200">
                <a:solidFill>
                  <a:schemeClr val="tx1"/>
                </a:solidFill>
                <a:latin typeface="+mn-lt"/>
                <a:ea typeface="+mn-ea"/>
                <a:cs typeface="+mn-cs"/>
              </a:defRPr>
            </a:lvl2pPr>
            <a:lvl3pPr marL="914330" algn="l" defTabSz="914330" rtl="0" eaLnBrk="1" latinLnBrk="0" hangingPunct="1">
              <a:defRPr sz="1800" kern="1200">
                <a:solidFill>
                  <a:schemeClr val="tx1"/>
                </a:solidFill>
                <a:latin typeface="+mn-lt"/>
                <a:ea typeface="+mn-ea"/>
                <a:cs typeface="+mn-cs"/>
              </a:defRPr>
            </a:lvl3pPr>
            <a:lvl4pPr marL="1371495" algn="l" defTabSz="914330" rtl="0" eaLnBrk="1" latinLnBrk="0" hangingPunct="1">
              <a:defRPr sz="1800" kern="1200">
                <a:solidFill>
                  <a:schemeClr val="tx1"/>
                </a:solidFill>
                <a:latin typeface="+mn-lt"/>
                <a:ea typeface="+mn-ea"/>
                <a:cs typeface="+mn-cs"/>
              </a:defRPr>
            </a:lvl4pPr>
            <a:lvl5pPr marL="1828660" algn="l" defTabSz="914330" rtl="0" eaLnBrk="1" latinLnBrk="0" hangingPunct="1">
              <a:defRPr sz="1800" kern="1200">
                <a:solidFill>
                  <a:schemeClr val="tx1"/>
                </a:solidFill>
                <a:latin typeface="+mn-lt"/>
                <a:ea typeface="+mn-ea"/>
                <a:cs typeface="+mn-cs"/>
              </a:defRPr>
            </a:lvl5pPr>
            <a:lvl6pPr marL="2285825" algn="l" defTabSz="914330" rtl="0" eaLnBrk="1" latinLnBrk="0" hangingPunct="1">
              <a:defRPr sz="1800" kern="1200">
                <a:solidFill>
                  <a:schemeClr val="tx1"/>
                </a:solidFill>
                <a:latin typeface="+mn-lt"/>
                <a:ea typeface="+mn-ea"/>
                <a:cs typeface="+mn-cs"/>
              </a:defRPr>
            </a:lvl6pPr>
            <a:lvl7pPr marL="2742990" algn="l" defTabSz="914330" rtl="0" eaLnBrk="1" latinLnBrk="0" hangingPunct="1">
              <a:defRPr sz="1800" kern="1200">
                <a:solidFill>
                  <a:schemeClr val="tx1"/>
                </a:solidFill>
                <a:latin typeface="+mn-lt"/>
                <a:ea typeface="+mn-ea"/>
                <a:cs typeface="+mn-cs"/>
              </a:defRPr>
            </a:lvl7pPr>
            <a:lvl8pPr marL="3200155" algn="l" defTabSz="914330" rtl="0" eaLnBrk="1" latinLnBrk="0" hangingPunct="1">
              <a:defRPr sz="1800" kern="1200">
                <a:solidFill>
                  <a:schemeClr val="tx1"/>
                </a:solidFill>
                <a:latin typeface="+mn-lt"/>
                <a:ea typeface="+mn-ea"/>
                <a:cs typeface="+mn-cs"/>
              </a:defRPr>
            </a:lvl8pPr>
            <a:lvl9pPr marL="3657320" algn="l" defTabSz="914330" rtl="0" eaLnBrk="1" latinLnBrk="0" hangingPunct="1">
              <a:defRPr sz="1800" kern="1200">
                <a:solidFill>
                  <a:schemeClr val="tx1"/>
                </a:solidFill>
                <a:latin typeface="+mn-lt"/>
                <a:ea typeface="+mn-ea"/>
                <a:cs typeface="+mn-cs"/>
              </a:defRPr>
            </a:lvl9pPr>
          </a:lstStyle>
          <a:p>
            <a:pPr defTabSz="171399" eaLnBrk="1" hangingPunct="1">
              <a:defRPr sz="3000" cap="none">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sz="1125">
              <a:solidFill>
                <a:srgbClr val="FFFFFF"/>
              </a:solidFill>
              <a:effectLst>
                <a:outerShdw blurRad="38100" dist="12700" dir="5400000" rotWithShape="0">
                  <a:srgbClr val="000000">
                    <a:alpha val="50000"/>
                  </a:srgbClr>
                </a:outerShdw>
              </a:effectLst>
              <a:latin typeface="Gill Sans"/>
              <a:ea typeface="Calibri" charset="0"/>
              <a:cs typeface="Calibri" charset="0"/>
              <a:sym typeface="Gill Sans"/>
            </a:endParaRPr>
          </a:p>
        </xdr:txBody>
      </xdr:sp>
      <xdr:sp macro="" textlink="">
        <xdr:nvSpPr>
          <xdr:cNvPr id="27" name="Retângulo 26">
            <a:extLst>
              <a:ext uri="{FF2B5EF4-FFF2-40B4-BE49-F238E27FC236}">
                <a16:creationId xmlns:a16="http://schemas.microsoft.com/office/drawing/2014/main" id="{00000000-0008-0000-0E00-00001B000000}"/>
              </a:ext>
            </a:extLst>
          </xdr:cNvPr>
          <xdr:cNvSpPr/>
        </xdr:nvSpPr>
        <xdr:spPr>
          <a:xfrm>
            <a:off x="8930215" y="1574799"/>
            <a:ext cx="2286001" cy="4508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2400" b="1"/>
              <a:t>PLANILHAS LUZ</a:t>
            </a:r>
            <a:endParaRPr lang="pt-BR" sz="1600" b="1"/>
          </a:p>
        </xdr:txBody>
      </xdr:sp>
    </xdr:grpSp>
    <xdr:clientData/>
  </xdr:twoCellAnchor>
  <xdr:twoCellAnchor>
    <xdr:from>
      <xdr:col>5</xdr:col>
      <xdr:colOff>285749</xdr:colOff>
      <xdr:row>7</xdr:row>
      <xdr:rowOff>253999</xdr:rowOff>
    </xdr:from>
    <xdr:to>
      <xdr:col>7</xdr:col>
      <xdr:colOff>656167</xdr:colOff>
      <xdr:row>12</xdr:row>
      <xdr:rowOff>31748</xdr:rowOff>
    </xdr:to>
    <xdr:grpSp>
      <xdr:nvGrpSpPr>
        <xdr:cNvPr id="4" name="Agrupar 3">
          <a:hlinkClick xmlns:r="http://schemas.openxmlformats.org/officeDocument/2006/relationships" r:id="rId6"/>
          <a:extLst>
            <a:ext uri="{FF2B5EF4-FFF2-40B4-BE49-F238E27FC236}">
              <a16:creationId xmlns:a16="http://schemas.microsoft.com/office/drawing/2014/main" id="{00000000-0008-0000-0E00-000004000000}"/>
            </a:ext>
          </a:extLst>
        </xdr:cNvPr>
        <xdr:cNvGrpSpPr/>
      </xdr:nvGrpSpPr>
      <xdr:grpSpPr>
        <a:xfrm>
          <a:off x="7069666" y="2931582"/>
          <a:ext cx="4540251" cy="1661583"/>
          <a:chOff x="7069666" y="2931582"/>
          <a:chExt cx="4540251" cy="1661583"/>
        </a:xfrm>
      </xdr:grpSpPr>
      <xdr:sp macro="" textlink="">
        <xdr:nvSpPr>
          <xdr:cNvPr id="15" name="Retângulo 14">
            <a:extLst>
              <a:ext uri="{FF2B5EF4-FFF2-40B4-BE49-F238E27FC236}">
                <a16:creationId xmlns:a16="http://schemas.microsoft.com/office/drawing/2014/main" id="{00000000-0008-0000-0E00-00000F000000}"/>
              </a:ext>
            </a:extLst>
          </xdr:cNvPr>
          <xdr:cNvSpPr/>
        </xdr:nvSpPr>
        <xdr:spPr>
          <a:xfrm>
            <a:off x="7069666" y="2931582"/>
            <a:ext cx="4540251" cy="1661583"/>
          </a:xfrm>
          <a:prstGeom prst="rect">
            <a:avLst/>
          </a:prstGeom>
          <a:solidFill>
            <a:srgbClr val="55B03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pt-BR" sz="1600" b="1"/>
          </a:p>
        </xdr:txBody>
      </xdr:sp>
      <xdr:sp macro="" textlink="">
        <xdr:nvSpPr>
          <xdr:cNvPr id="16" name="Retângulo 15">
            <a:extLst>
              <a:ext uri="{FF2B5EF4-FFF2-40B4-BE49-F238E27FC236}">
                <a16:creationId xmlns:a16="http://schemas.microsoft.com/office/drawing/2014/main" id="{00000000-0008-0000-0E00-000010000000}"/>
              </a:ext>
            </a:extLst>
          </xdr:cNvPr>
          <xdr:cNvSpPr/>
        </xdr:nvSpPr>
        <xdr:spPr>
          <a:xfrm>
            <a:off x="8932332" y="3174999"/>
            <a:ext cx="2286001" cy="338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800" b="0"/>
              <a:t>CURSOS ONLINE DE</a:t>
            </a:r>
            <a:endParaRPr lang="pt-BR" sz="1600" b="1"/>
          </a:p>
        </xdr:txBody>
      </xdr:sp>
      <xdr:sp macro="" textlink="">
        <xdr:nvSpPr>
          <xdr:cNvPr id="17" name="Retângulo: Cantos Arredondados 16">
            <a:extLst>
              <a:ext uri="{FF2B5EF4-FFF2-40B4-BE49-F238E27FC236}">
                <a16:creationId xmlns:a16="http://schemas.microsoft.com/office/drawing/2014/main" id="{00000000-0008-0000-0E00-000011000000}"/>
              </a:ext>
            </a:extLst>
          </xdr:cNvPr>
          <xdr:cNvSpPr/>
        </xdr:nvSpPr>
        <xdr:spPr>
          <a:xfrm>
            <a:off x="9059333" y="3958167"/>
            <a:ext cx="1873250" cy="381000"/>
          </a:xfrm>
          <a:prstGeom prst="round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t>Veja mais detalhes</a:t>
            </a:r>
          </a:p>
        </xdr:txBody>
      </xdr:sp>
      <xdr:sp macro="" textlink="">
        <xdr:nvSpPr>
          <xdr:cNvPr id="28" name="Shape 2546">
            <a:extLst>
              <a:ext uri="{FF2B5EF4-FFF2-40B4-BE49-F238E27FC236}">
                <a16:creationId xmlns:a16="http://schemas.microsoft.com/office/drawing/2014/main" id="{00000000-0008-0000-0E00-00001C000000}"/>
              </a:ext>
            </a:extLst>
          </xdr:cNvPr>
          <xdr:cNvSpPr/>
        </xdr:nvSpPr>
        <xdr:spPr>
          <a:xfrm>
            <a:off x="7524751" y="3344332"/>
            <a:ext cx="1016000" cy="825501"/>
          </a:xfrm>
          <a:custGeom>
            <a:avLst/>
            <a:gdLst/>
            <a:ahLst/>
            <a:cxnLst>
              <a:cxn ang="0">
                <a:pos x="wd2" y="hd2"/>
              </a:cxn>
              <a:cxn ang="5400000">
                <a:pos x="wd2" y="hd2"/>
              </a:cxn>
              <a:cxn ang="10800000">
                <a:pos x="wd2" y="hd2"/>
              </a:cxn>
              <a:cxn ang="16200000">
                <a:pos x="wd2" y="hd2"/>
              </a:cxn>
            </a:cxnLst>
            <a:rect l="0" t="0" r="r" b="b"/>
            <a:pathLst>
              <a:path w="21600" h="21600" extrusionOk="0">
                <a:moveTo>
                  <a:pt x="20618" y="20400"/>
                </a:moveTo>
                <a:lnTo>
                  <a:pt x="18655" y="20400"/>
                </a:lnTo>
                <a:lnTo>
                  <a:pt x="18655" y="1200"/>
                </a:lnTo>
                <a:lnTo>
                  <a:pt x="20618" y="1200"/>
                </a:lnTo>
                <a:cubicBezTo>
                  <a:pt x="20618" y="1200"/>
                  <a:pt x="20618" y="20400"/>
                  <a:pt x="20618" y="20400"/>
                </a:cubicBezTo>
                <a:close/>
                <a:moveTo>
                  <a:pt x="21109" y="0"/>
                </a:moveTo>
                <a:lnTo>
                  <a:pt x="18164" y="0"/>
                </a:lnTo>
                <a:cubicBezTo>
                  <a:pt x="17893" y="0"/>
                  <a:pt x="17673" y="269"/>
                  <a:pt x="17673" y="600"/>
                </a:cubicBezTo>
                <a:lnTo>
                  <a:pt x="17673" y="21000"/>
                </a:lnTo>
                <a:cubicBezTo>
                  <a:pt x="17673" y="21332"/>
                  <a:pt x="17893" y="21600"/>
                  <a:pt x="18164" y="21600"/>
                </a:cubicBezTo>
                <a:lnTo>
                  <a:pt x="21109" y="21600"/>
                </a:lnTo>
                <a:cubicBezTo>
                  <a:pt x="21380" y="21600"/>
                  <a:pt x="21600" y="21332"/>
                  <a:pt x="21600" y="21000"/>
                </a:cubicBezTo>
                <a:lnTo>
                  <a:pt x="21600" y="600"/>
                </a:lnTo>
                <a:cubicBezTo>
                  <a:pt x="21600" y="269"/>
                  <a:pt x="21380" y="0"/>
                  <a:pt x="21109" y="0"/>
                </a:cubicBezTo>
                <a:moveTo>
                  <a:pt x="8836" y="20400"/>
                </a:moveTo>
                <a:lnTo>
                  <a:pt x="6873" y="20400"/>
                </a:lnTo>
                <a:lnTo>
                  <a:pt x="6873" y="3600"/>
                </a:lnTo>
                <a:lnTo>
                  <a:pt x="8836" y="3600"/>
                </a:lnTo>
                <a:cubicBezTo>
                  <a:pt x="8836" y="3600"/>
                  <a:pt x="8836" y="20400"/>
                  <a:pt x="8836" y="20400"/>
                </a:cubicBezTo>
                <a:close/>
                <a:moveTo>
                  <a:pt x="9327" y="2400"/>
                </a:moveTo>
                <a:lnTo>
                  <a:pt x="6382" y="2400"/>
                </a:lnTo>
                <a:cubicBezTo>
                  <a:pt x="6111" y="2400"/>
                  <a:pt x="5891" y="2669"/>
                  <a:pt x="5891" y="3000"/>
                </a:cubicBezTo>
                <a:lnTo>
                  <a:pt x="5891" y="21000"/>
                </a:lnTo>
                <a:cubicBezTo>
                  <a:pt x="5891" y="21332"/>
                  <a:pt x="6111" y="21600"/>
                  <a:pt x="6382" y="21600"/>
                </a:cubicBezTo>
                <a:lnTo>
                  <a:pt x="9327" y="21600"/>
                </a:lnTo>
                <a:cubicBezTo>
                  <a:pt x="9598" y="21600"/>
                  <a:pt x="9818" y="21332"/>
                  <a:pt x="9818" y="21000"/>
                </a:cubicBezTo>
                <a:lnTo>
                  <a:pt x="9818" y="3000"/>
                </a:lnTo>
                <a:cubicBezTo>
                  <a:pt x="9818" y="2669"/>
                  <a:pt x="9598" y="2400"/>
                  <a:pt x="9327" y="2400"/>
                </a:cubicBezTo>
                <a:moveTo>
                  <a:pt x="14727" y="20400"/>
                </a:moveTo>
                <a:lnTo>
                  <a:pt x="12764" y="20400"/>
                </a:lnTo>
                <a:lnTo>
                  <a:pt x="12764" y="10800"/>
                </a:lnTo>
                <a:lnTo>
                  <a:pt x="14727" y="10800"/>
                </a:lnTo>
                <a:cubicBezTo>
                  <a:pt x="14727" y="10800"/>
                  <a:pt x="14727" y="20400"/>
                  <a:pt x="14727" y="20400"/>
                </a:cubicBezTo>
                <a:close/>
                <a:moveTo>
                  <a:pt x="15218" y="9600"/>
                </a:moveTo>
                <a:lnTo>
                  <a:pt x="12273" y="9600"/>
                </a:lnTo>
                <a:cubicBezTo>
                  <a:pt x="12002" y="9600"/>
                  <a:pt x="11782" y="9869"/>
                  <a:pt x="11782" y="10200"/>
                </a:cubicBezTo>
                <a:lnTo>
                  <a:pt x="11782" y="21000"/>
                </a:lnTo>
                <a:cubicBezTo>
                  <a:pt x="11782" y="21332"/>
                  <a:pt x="12002" y="21600"/>
                  <a:pt x="12273" y="21600"/>
                </a:cubicBezTo>
                <a:lnTo>
                  <a:pt x="15218" y="21600"/>
                </a:lnTo>
                <a:cubicBezTo>
                  <a:pt x="15489" y="21600"/>
                  <a:pt x="15709" y="21332"/>
                  <a:pt x="15709" y="21000"/>
                </a:cubicBezTo>
                <a:lnTo>
                  <a:pt x="15709" y="10200"/>
                </a:lnTo>
                <a:cubicBezTo>
                  <a:pt x="15709" y="9869"/>
                  <a:pt x="15489" y="9600"/>
                  <a:pt x="15218" y="9600"/>
                </a:cubicBezTo>
                <a:moveTo>
                  <a:pt x="2945" y="20400"/>
                </a:moveTo>
                <a:lnTo>
                  <a:pt x="982" y="20400"/>
                </a:lnTo>
                <a:lnTo>
                  <a:pt x="982" y="14400"/>
                </a:lnTo>
                <a:lnTo>
                  <a:pt x="2945" y="14400"/>
                </a:lnTo>
                <a:cubicBezTo>
                  <a:pt x="2945" y="14400"/>
                  <a:pt x="2945" y="20400"/>
                  <a:pt x="2945" y="20400"/>
                </a:cubicBezTo>
                <a:close/>
                <a:moveTo>
                  <a:pt x="3436" y="13200"/>
                </a:moveTo>
                <a:lnTo>
                  <a:pt x="491" y="13200"/>
                </a:lnTo>
                <a:cubicBezTo>
                  <a:pt x="220" y="13200"/>
                  <a:pt x="0" y="13469"/>
                  <a:pt x="0" y="13800"/>
                </a:cubicBezTo>
                <a:lnTo>
                  <a:pt x="0" y="21000"/>
                </a:lnTo>
                <a:cubicBezTo>
                  <a:pt x="0" y="21332"/>
                  <a:pt x="220" y="21600"/>
                  <a:pt x="491" y="21600"/>
                </a:cubicBezTo>
                <a:lnTo>
                  <a:pt x="3436" y="21600"/>
                </a:lnTo>
                <a:cubicBezTo>
                  <a:pt x="3707" y="21600"/>
                  <a:pt x="3927" y="21332"/>
                  <a:pt x="3927" y="21000"/>
                </a:cubicBezTo>
                <a:lnTo>
                  <a:pt x="3927" y="13800"/>
                </a:lnTo>
                <a:cubicBezTo>
                  <a:pt x="3927" y="13469"/>
                  <a:pt x="3707" y="13200"/>
                  <a:pt x="3436" y="13200"/>
                </a:cubicBezTo>
              </a:path>
            </a:pathLst>
          </a:custGeom>
          <a:solidFill>
            <a:schemeClr val="bg1"/>
          </a:solidFill>
          <a:ln w="12700">
            <a:miter lim="400000"/>
          </a:ln>
        </xdr:spPr>
        <xdr:txBody>
          <a:bodyPr wrap="square" lIns="14284" tIns="14284" rIns="14284" bIns="14284" anchor="ctr"/>
          <a:lstStyle>
            <a:defPPr>
              <a:defRPr lang="en-US"/>
            </a:defPPr>
            <a:lvl1pPr marL="0" algn="l" defTabSz="914330" rtl="0" eaLnBrk="1" latinLnBrk="0" hangingPunct="1">
              <a:defRPr sz="1800" kern="1200">
                <a:solidFill>
                  <a:schemeClr val="tx1"/>
                </a:solidFill>
                <a:latin typeface="+mn-lt"/>
                <a:ea typeface="+mn-ea"/>
                <a:cs typeface="+mn-cs"/>
              </a:defRPr>
            </a:lvl1pPr>
            <a:lvl2pPr marL="457165" algn="l" defTabSz="914330" rtl="0" eaLnBrk="1" latinLnBrk="0" hangingPunct="1">
              <a:defRPr sz="1800" kern="1200">
                <a:solidFill>
                  <a:schemeClr val="tx1"/>
                </a:solidFill>
                <a:latin typeface="+mn-lt"/>
                <a:ea typeface="+mn-ea"/>
                <a:cs typeface="+mn-cs"/>
              </a:defRPr>
            </a:lvl2pPr>
            <a:lvl3pPr marL="914330" algn="l" defTabSz="914330" rtl="0" eaLnBrk="1" latinLnBrk="0" hangingPunct="1">
              <a:defRPr sz="1800" kern="1200">
                <a:solidFill>
                  <a:schemeClr val="tx1"/>
                </a:solidFill>
                <a:latin typeface="+mn-lt"/>
                <a:ea typeface="+mn-ea"/>
                <a:cs typeface="+mn-cs"/>
              </a:defRPr>
            </a:lvl3pPr>
            <a:lvl4pPr marL="1371495" algn="l" defTabSz="914330" rtl="0" eaLnBrk="1" latinLnBrk="0" hangingPunct="1">
              <a:defRPr sz="1800" kern="1200">
                <a:solidFill>
                  <a:schemeClr val="tx1"/>
                </a:solidFill>
                <a:latin typeface="+mn-lt"/>
                <a:ea typeface="+mn-ea"/>
                <a:cs typeface="+mn-cs"/>
              </a:defRPr>
            </a:lvl4pPr>
            <a:lvl5pPr marL="1828660" algn="l" defTabSz="914330" rtl="0" eaLnBrk="1" latinLnBrk="0" hangingPunct="1">
              <a:defRPr sz="1800" kern="1200">
                <a:solidFill>
                  <a:schemeClr val="tx1"/>
                </a:solidFill>
                <a:latin typeface="+mn-lt"/>
                <a:ea typeface="+mn-ea"/>
                <a:cs typeface="+mn-cs"/>
              </a:defRPr>
            </a:lvl5pPr>
            <a:lvl6pPr marL="2285825" algn="l" defTabSz="914330" rtl="0" eaLnBrk="1" latinLnBrk="0" hangingPunct="1">
              <a:defRPr sz="1800" kern="1200">
                <a:solidFill>
                  <a:schemeClr val="tx1"/>
                </a:solidFill>
                <a:latin typeface="+mn-lt"/>
                <a:ea typeface="+mn-ea"/>
                <a:cs typeface="+mn-cs"/>
              </a:defRPr>
            </a:lvl6pPr>
            <a:lvl7pPr marL="2742990" algn="l" defTabSz="914330" rtl="0" eaLnBrk="1" latinLnBrk="0" hangingPunct="1">
              <a:defRPr sz="1800" kern="1200">
                <a:solidFill>
                  <a:schemeClr val="tx1"/>
                </a:solidFill>
                <a:latin typeface="+mn-lt"/>
                <a:ea typeface="+mn-ea"/>
                <a:cs typeface="+mn-cs"/>
              </a:defRPr>
            </a:lvl7pPr>
            <a:lvl8pPr marL="3200155" algn="l" defTabSz="914330" rtl="0" eaLnBrk="1" latinLnBrk="0" hangingPunct="1">
              <a:defRPr sz="1800" kern="1200">
                <a:solidFill>
                  <a:schemeClr val="tx1"/>
                </a:solidFill>
                <a:latin typeface="+mn-lt"/>
                <a:ea typeface="+mn-ea"/>
                <a:cs typeface="+mn-cs"/>
              </a:defRPr>
            </a:lvl8pPr>
            <a:lvl9pPr marL="3657320" algn="l" defTabSz="914330" rtl="0" eaLnBrk="1" latinLnBrk="0" hangingPunct="1">
              <a:defRPr sz="1800" kern="1200">
                <a:solidFill>
                  <a:schemeClr val="tx1"/>
                </a:solidFill>
                <a:latin typeface="+mn-lt"/>
                <a:ea typeface="+mn-ea"/>
                <a:cs typeface="+mn-cs"/>
              </a:defRPr>
            </a:lvl9pPr>
          </a:lstStyle>
          <a:p>
            <a:pPr defTabSz="171399" eaLnBrk="1" hangingPunct="1">
              <a:defRPr sz="3000" cap="none">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sz="1125">
              <a:solidFill>
                <a:srgbClr val="FFFFFF"/>
              </a:solidFill>
              <a:effectLst>
                <a:outerShdw blurRad="38100" dist="12700" dir="5400000" rotWithShape="0">
                  <a:srgbClr val="000000">
                    <a:alpha val="50000"/>
                  </a:srgbClr>
                </a:outerShdw>
              </a:effectLst>
              <a:latin typeface="Gill Sans"/>
              <a:ea typeface="Calibri" charset="0"/>
              <a:cs typeface="Calibri" charset="0"/>
              <a:sym typeface="Gill Sans"/>
            </a:endParaRPr>
          </a:p>
        </xdr:txBody>
      </xdr:sp>
      <xdr:sp macro="" textlink="">
        <xdr:nvSpPr>
          <xdr:cNvPr id="29" name="Retângulo 28">
            <a:extLst>
              <a:ext uri="{FF2B5EF4-FFF2-40B4-BE49-F238E27FC236}">
                <a16:creationId xmlns:a16="http://schemas.microsoft.com/office/drawing/2014/main" id="{00000000-0008-0000-0E00-00001D000000}"/>
              </a:ext>
            </a:extLst>
          </xdr:cNvPr>
          <xdr:cNvSpPr/>
        </xdr:nvSpPr>
        <xdr:spPr>
          <a:xfrm>
            <a:off x="8919632" y="3373974"/>
            <a:ext cx="2457451" cy="4995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2400" b="1" baseline="0"/>
              <a:t>DE EXCEL DA LUZ</a:t>
            </a:r>
            <a:endParaRPr lang="pt-BR" sz="1600" b="1"/>
          </a:p>
        </xdr:txBody>
      </xdr:sp>
    </xdr:grpSp>
    <xdr:clientData/>
  </xdr:twoCellAnchor>
  <xdr:twoCellAnchor>
    <xdr:from>
      <xdr:col>4</xdr:col>
      <xdr:colOff>0</xdr:colOff>
      <xdr:row>3</xdr:row>
      <xdr:rowOff>0</xdr:rowOff>
    </xdr:from>
    <xdr:to>
      <xdr:col>4</xdr:col>
      <xdr:colOff>1164167</xdr:colOff>
      <xdr:row>3</xdr:row>
      <xdr:rowOff>370416</xdr:rowOff>
    </xdr:to>
    <xdr:sp macro="" textlink="">
      <xdr:nvSpPr>
        <xdr:cNvPr id="30" name="Retângulo 29">
          <a:hlinkClick xmlns:r="http://schemas.openxmlformats.org/officeDocument/2006/relationships" r:id="rId7"/>
          <a:extLst>
            <a:ext uri="{FF2B5EF4-FFF2-40B4-BE49-F238E27FC236}">
              <a16:creationId xmlns:a16="http://schemas.microsoft.com/office/drawing/2014/main" id="{00000000-0008-0000-0E00-00001E000000}"/>
            </a:ext>
          </a:extLst>
        </xdr:cNvPr>
        <xdr:cNvSpPr/>
      </xdr:nvSpPr>
      <xdr:spPr>
        <a:xfrm>
          <a:off x="5609167" y="1174750"/>
          <a:ext cx="1164167" cy="370416"/>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t>VEJA MAIS</a:t>
          </a:r>
        </a:p>
      </xdr:txBody>
    </xdr:sp>
    <xdr:clientData/>
  </xdr:twoCellAnchor>
  <xdr:twoCellAnchor>
    <xdr:from>
      <xdr:col>4</xdr:col>
      <xdr:colOff>0</xdr:colOff>
      <xdr:row>5</xdr:row>
      <xdr:rowOff>0</xdr:rowOff>
    </xdr:from>
    <xdr:to>
      <xdr:col>4</xdr:col>
      <xdr:colOff>1164167</xdr:colOff>
      <xdr:row>5</xdr:row>
      <xdr:rowOff>370416</xdr:rowOff>
    </xdr:to>
    <xdr:sp macro="" textlink="">
      <xdr:nvSpPr>
        <xdr:cNvPr id="31" name="Retângulo 30">
          <a:hlinkClick xmlns:r="http://schemas.openxmlformats.org/officeDocument/2006/relationships" r:id="rId8"/>
          <a:extLst>
            <a:ext uri="{FF2B5EF4-FFF2-40B4-BE49-F238E27FC236}">
              <a16:creationId xmlns:a16="http://schemas.microsoft.com/office/drawing/2014/main" id="{00000000-0008-0000-0E00-00001F000000}"/>
            </a:ext>
          </a:extLst>
        </xdr:cNvPr>
        <xdr:cNvSpPr/>
      </xdr:nvSpPr>
      <xdr:spPr>
        <a:xfrm>
          <a:off x="5609167" y="1926167"/>
          <a:ext cx="1164167" cy="370416"/>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t>VEJA MAIS</a:t>
          </a:r>
        </a:p>
      </xdr:txBody>
    </xdr:sp>
    <xdr:clientData/>
  </xdr:twoCellAnchor>
  <xdr:twoCellAnchor>
    <xdr:from>
      <xdr:col>4</xdr:col>
      <xdr:colOff>0</xdr:colOff>
      <xdr:row>7</xdr:row>
      <xdr:rowOff>0</xdr:rowOff>
    </xdr:from>
    <xdr:to>
      <xdr:col>4</xdr:col>
      <xdr:colOff>1164167</xdr:colOff>
      <xdr:row>7</xdr:row>
      <xdr:rowOff>370416</xdr:rowOff>
    </xdr:to>
    <xdr:sp macro="" textlink="">
      <xdr:nvSpPr>
        <xdr:cNvPr id="32" name="Retângulo 31">
          <a:hlinkClick xmlns:r="http://schemas.openxmlformats.org/officeDocument/2006/relationships" r:id="rId9"/>
          <a:extLst>
            <a:ext uri="{FF2B5EF4-FFF2-40B4-BE49-F238E27FC236}">
              <a16:creationId xmlns:a16="http://schemas.microsoft.com/office/drawing/2014/main" id="{00000000-0008-0000-0E00-000020000000}"/>
            </a:ext>
          </a:extLst>
        </xdr:cNvPr>
        <xdr:cNvSpPr/>
      </xdr:nvSpPr>
      <xdr:spPr>
        <a:xfrm>
          <a:off x="5609167" y="2677583"/>
          <a:ext cx="1164167" cy="370416"/>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t>VEJA MAIS</a:t>
          </a:r>
        </a:p>
      </xdr:txBody>
    </xdr:sp>
    <xdr:clientData/>
  </xdr:twoCellAnchor>
  <xdr:twoCellAnchor>
    <xdr:from>
      <xdr:col>4</xdr:col>
      <xdr:colOff>0</xdr:colOff>
      <xdr:row>9</xdr:row>
      <xdr:rowOff>0</xdr:rowOff>
    </xdr:from>
    <xdr:to>
      <xdr:col>4</xdr:col>
      <xdr:colOff>1164167</xdr:colOff>
      <xdr:row>9</xdr:row>
      <xdr:rowOff>370416</xdr:rowOff>
    </xdr:to>
    <xdr:sp macro="" textlink="">
      <xdr:nvSpPr>
        <xdr:cNvPr id="33" name="Retângulo 32">
          <a:hlinkClick xmlns:r="http://schemas.openxmlformats.org/officeDocument/2006/relationships" r:id="rId10"/>
          <a:extLst>
            <a:ext uri="{FF2B5EF4-FFF2-40B4-BE49-F238E27FC236}">
              <a16:creationId xmlns:a16="http://schemas.microsoft.com/office/drawing/2014/main" id="{00000000-0008-0000-0E00-000021000000}"/>
            </a:ext>
          </a:extLst>
        </xdr:cNvPr>
        <xdr:cNvSpPr/>
      </xdr:nvSpPr>
      <xdr:spPr>
        <a:xfrm>
          <a:off x="5609167" y="3429000"/>
          <a:ext cx="1164167" cy="370416"/>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t>VEJA MAIS</a:t>
          </a:r>
        </a:p>
      </xdr:txBody>
    </xdr:sp>
    <xdr:clientData/>
  </xdr:twoCellAnchor>
  <xdr:twoCellAnchor>
    <xdr:from>
      <xdr:col>4</xdr:col>
      <xdr:colOff>0</xdr:colOff>
      <xdr:row>11</xdr:row>
      <xdr:rowOff>0</xdr:rowOff>
    </xdr:from>
    <xdr:to>
      <xdr:col>4</xdr:col>
      <xdr:colOff>1164167</xdr:colOff>
      <xdr:row>11</xdr:row>
      <xdr:rowOff>370416</xdr:rowOff>
    </xdr:to>
    <xdr:sp macro="" textlink="">
      <xdr:nvSpPr>
        <xdr:cNvPr id="34" name="Retângulo 33">
          <a:hlinkClick xmlns:r="http://schemas.openxmlformats.org/officeDocument/2006/relationships" r:id="rId11"/>
          <a:extLst>
            <a:ext uri="{FF2B5EF4-FFF2-40B4-BE49-F238E27FC236}">
              <a16:creationId xmlns:a16="http://schemas.microsoft.com/office/drawing/2014/main" id="{00000000-0008-0000-0E00-000022000000}"/>
            </a:ext>
          </a:extLst>
        </xdr:cNvPr>
        <xdr:cNvSpPr/>
      </xdr:nvSpPr>
      <xdr:spPr>
        <a:xfrm>
          <a:off x="5609167" y="4180417"/>
          <a:ext cx="1164167" cy="370416"/>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t>VEJA MAIS</a:t>
          </a:r>
        </a:p>
      </xdr:txBody>
    </xdr:sp>
    <xdr:clientData/>
  </xdr:twoCellAnchor>
  <xdr:twoCellAnchor editAs="absolute">
    <xdr:from>
      <xdr:col>4</xdr:col>
      <xdr:colOff>1005413</xdr:colOff>
      <xdr:row>0</xdr:row>
      <xdr:rowOff>0</xdr:rowOff>
    </xdr:from>
    <xdr:to>
      <xdr:col>5</xdr:col>
      <xdr:colOff>872062</xdr:colOff>
      <xdr:row>1</xdr:row>
      <xdr:rowOff>2910</xdr:rowOff>
    </xdr:to>
    <xdr:sp macro="" textlink="">
      <xdr:nvSpPr>
        <xdr:cNvPr id="35" name="Retângulo 34">
          <a:hlinkClick xmlns:r="http://schemas.openxmlformats.org/officeDocument/2006/relationships" r:id="rId12"/>
          <a:extLst>
            <a:ext uri="{FF2B5EF4-FFF2-40B4-BE49-F238E27FC236}">
              <a16:creationId xmlns:a16="http://schemas.microsoft.com/office/drawing/2014/main" id="{00000000-0008-0000-0E00-000023000000}"/>
            </a:ext>
          </a:extLst>
        </xdr:cNvPr>
        <xdr:cNvSpPr>
          <a:spLocks/>
        </xdr:cNvSpPr>
      </xdr:nvSpPr>
      <xdr:spPr>
        <a:xfrm>
          <a:off x="6614580"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i="0">
              <a:solidFill>
                <a:schemeClr val="lt1"/>
              </a:solidFill>
              <a:effectLst/>
              <a:latin typeface="+mn-lt"/>
              <a:ea typeface="+mn-ea"/>
              <a:cs typeface="+mn-cs"/>
            </a:rPr>
            <a:t>RELATÓRIO DE IMPRESSÃO</a:t>
          </a:r>
          <a:endParaRPr lang="pt-BR" sz="1100" b="1">
            <a:solidFill>
              <a:schemeClr val="lt1"/>
            </a:solidFill>
            <a:latin typeface="+mn-lt"/>
            <a:ea typeface="+mn-ea"/>
            <a:cs typeface="+mn-cs"/>
          </a:endParaRPr>
        </a:p>
      </xdr:txBody>
    </xdr:sp>
    <xdr:clientData/>
  </xdr:twoCellAnchor>
  <xdr:twoCellAnchor editAs="absolute">
    <xdr:from>
      <xdr:col>1</xdr:col>
      <xdr:colOff>0</xdr:colOff>
      <xdr:row>0</xdr:row>
      <xdr:rowOff>95250</xdr:rowOff>
    </xdr:from>
    <xdr:to>
      <xdr:col>3</xdr:col>
      <xdr:colOff>338666</xdr:colOff>
      <xdr:row>0</xdr:row>
      <xdr:rowOff>423306</xdr:rowOff>
    </xdr:to>
    <xdr:pic>
      <xdr:nvPicPr>
        <xdr:cNvPr id="36" name="Imagem 35">
          <a:extLst>
            <a:ext uri="{FF2B5EF4-FFF2-40B4-BE49-F238E27FC236}">
              <a16:creationId xmlns:a16="http://schemas.microsoft.com/office/drawing/2014/main" id="{00000000-0008-0000-0E00-000024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58750" y="95250"/>
          <a:ext cx="973666" cy="328056"/>
        </a:xfrm>
        <a:prstGeom prst="rect">
          <a:avLst/>
        </a:prstGeom>
      </xdr:spPr>
    </xdr:pic>
    <xdr:clientData fLocksWithSheet="0"/>
  </xdr:twoCellAnchor>
  <xdr:twoCellAnchor editAs="absolute">
    <xdr:from>
      <xdr:col>3</xdr:col>
      <xdr:colOff>613832</xdr:colOff>
      <xdr:row>0</xdr:row>
      <xdr:rowOff>0</xdr:rowOff>
    </xdr:from>
    <xdr:to>
      <xdr:col>3</xdr:col>
      <xdr:colOff>1655231</xdr:colOff>
      <xdr:row>1</xdr:row>
      <xdr:rowOff>2910</xdr:rowOff>
    </xdr:to>
    <xdr:sp macro="" textlink="">
      <xdr:nvSpPr>
        <xdr:cNvPr id="37" name="Retângulo 36">
          <a:hlinkClick xmlns:r="http://schemas.openxmlformats.org/officeDocument/2006/relationships" r:id="rId14"/>
          <a:extLst>
            <a:ext uri="{FF2B5EF4-FFF2-40B4-BE49-F238E27FC236}">
              <a16:creationId xmlns:a16="http://schemas.microsoft.com/office/drawing/2014/main" id="{00000000-0008-0000-0E00-000025000000}"/>
            </a:ext>
          </a:extLst>
        </xdr:cNvPr>
        <xdr:cNvSpPr>
          <a:spLocks/>
        </xdr:cNvSpPr>
      </xdr:nvSpPr>
      <xdr:spPr>
        <a:xfrm>
          <a:off x="14075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t>PERGUNTAS E RESPOSTAS</a:t>
          </a:r>
        </a:p>
      </xdr:txBody>
    </xdr:sp>
    <xdr:clientData/>
  </xdr:twoCellAnchor>
  <xdr:twoCellAnchor editAs="absolute">
    <xdr:from>
      <xdr:col>3</xdr:col>
      <xdr:colOff>1655232</xdr:colOff>
      <xdr:row>0</xdr:row>
      <xdr:rowOff>0</xdr:rowOff>
    </xdr:from>
    <xdr:to>
      <xdr:col>3</xdr:col>
      <xdr:colOff>2687806</xdr:colOff>
      <xdr:row>1</xdr:row>
      <xdr:rowOff>2910</xdr:rowOff>
    </xdr:to>
    <xdr:sp macro="" textlink="">
      <xdr:nvSpPr>
        <xdr:cNvPr id="38" name="Retângulo 37">
          <a:hlinkClick xmlns:r="http://schemas.openxmlformats.org/officeDocument/2006/relationships" r:id="rId15"/>
          <a:extLst>
            <a:ext uri="{FF2B5EF4-FFF2-40B4-BE49-F238E27FC236}">
              <a16:creationId xmlns:a16="http://schemas.microsoft.com/office/drawing/2014/main" id="{00000000-0008-0000-0E00-000026000000}"/>
            </a:ext>
          </a:extLst>
        </xdr:cNvPr>
        <xdr:cNvSpPr>
          <a:spLocks/>
        </xdr:cNvSpPr>
      </xdr:nvSpPr>
      <xdr:spPr>
        <a:xfrm>
          <a:off x="2448982" y="0"/>
          <a:ext cx="1032574"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DA SITUAÇÃO</a:t>
          </a:r>
          <a:endParaRPr lang="pt-BR" sz="1100" b="1">
            <a:solidFill>
              <a:schemeClr val="bg1"/>
            </a:solidFill>
          </a:endParaRPr>
        </a:p>
      </xdr:txBody>
    </xdr:sp>
    <xdr:clientData/>
  </xdr:twoCellAnchor>
  <xdr:twoCellAnchor editAs="absolute">
    <xdr:from>
      <xdr:col>3</xdr:col>
      <xdr:colOff>2686049</xdr:colOff>
      <xdr:row>0</xdr:row>
      <xdr:rowOff>0</xdr:rowOff>
    </xdr:from>
    <xdr:to>
      <xdr:col>3</xdr:col>
      <xdr:colOff>3767667</xdr:colOff>
      <xdr:row>1</xdr:row>
      <xdr:rowOff>2910</xdr:rowOff>
    </xdr:to>
    <xdr:sp macro="" textlink="">
      <xdr:nvSpPr>
        <xdr:cNvPr id="39" name="Retângulo 38">
          <a:hlinkClick xmlns:r="http://schemas.openxmlformats.org/officeDocument/2006/relationships" r:id="rId16"/>
          <a:extLst>
            <a:ext uri="{FF2B5EF4-FFF2-40B4-BE49-F238E27FC236}">
              <a16:creationId xmlns:a16="http://schemas.microsoft.com/office/drawing/2014/main" id="{00000000-0008-0000-0E00-000027000000}"/>
            </a:ext>
          </a:extLst>
        </xdr:cNvPr>
        <xdr:cNvSpPr>
          <a:spLocks/>
        </xdr:cNvSpPr>
      </xdr:nvSpPr>
      <xdr:spPr>
        <a:xfrm>
          <a:off x="3479799" y="0"/>
          <a:ext cx="1081618"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DE EXPECTATIVAS</a:t>
          </a:r>
          <a:endParaRPr lang="pt-BR" sz="1100" b="1"/>
        </a:p>
      </xdr:txBody>
    </xdr:sp>
    <xdr:clientData/>
  </xdr:twoCellAnchor>
  <xdr:twoCellAnchor editAs="absolute">
    <xdr:from>
      <xdr:col>3</xdr:col>
      <xdr:colOff>3738032</xdr:colOff>
      <xdr:row>0</xdr:row>
      <xdr:rowOff>0</xdr:rowOff>
    </xdr:from>
    <xdr:to>
      <xdr:col>3</xdr:col>
      <xdr:colOff>4779431</xdr:colOff>
      <xdr:row>1</xdr:row>
      <xdr:rowOff>2910</xdr:rowOff>
    </xdr:to>
    <xdr:sp macro="" textlink="">
      <xdr:nvSpPr>
        <xdr:cNvPr id="40" name="Retângulo 39">
          <a:hlinkClick xmlns:r="http://schemas.openxmlformats.org/officeDocument/2006/relationships" r:id="rId17"/>
          <a:extLst>
            <a:ext uri="{FF2B5EF4-FFF2-40B4-BE49-F238E27FC236}">
              <a16:creationId xmlns:a16="http://schemas.microsoft.com/office/drawing/2014/main" id="{00000000-0008-0000-0E00-000028000000}"/>
            </a:ext>
          </a:extLst>
        </xdr:cNvPr>
        <xdr:cNvSpPr>
          <a:spLocks/>
        </xdr:cNvSpPr>
      </xdr:nvSpPr>
      <xdr:spPr>
        <a:xfrm>
          <a:off x="45317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RELATÓRIOS</a:t>
          </a:r>
          <a:endParaRPr lang="pt-BR" sz="1100" b="1"/>
        </a:p>
      </xdr:txBody>
    </xdr:sp>
    <xdr:clientData/>
  </xdr:twoCellAnchor>
  <xdr:twoCellAnchor editAs="absolute">
    <xdr:from>
      <xdr:col>3</xdr:col>
      <xdr:colOff>4779432</xdr:colOff>
      <xdr:row>0</xdr:row>
      <xdr:rowOff>0</xdr:rowOff>
    </xdr:from>
    <xdr:to>
      <xdr:col>4</xdr:col>
      <xdr:colOff>1005414</xdr:colOff>
      <xdr:row>1</xdr:row>
      <xdr:rowOff>2910</xdr:rowOff>
    </xdr:to>
    <xdr:sp macro="" textlink="">
      <xdr:nvSpPr>
        <xdr:cNvPr id="41" name="Retângulo 40">
          <a:hlinkClick xmlns:r="http://schemas.openxmlformats.org/officeDocument/2006/relationships" r:id="rId18"/>
          <a:extLst>
            <a:ext uri="{FF2B5EF4-FFF2-40B4-BE49-F238E27FC236}">
              <a16:creationId xmlns:a16="http://schemas.microsoft.com/office/drawing/2014/main" id="{00000000-0008-0000-0E00-000029000000}"/>
            </a:ext>
          </a:extLst>
        </xdr:cNvPr>
        <xdr:cNvSpPr>
          <a:spLocks/>
        </xdr:cNvSpPr>
      </xdr:nvSpPr>
      <xdr:spPr>
        <a:xfrm>
          <a:off x="55731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DASHBOARD</a:t>
          </a:r>
          <a:endParaRPr lang="pt-BR" sz="1100" b="1"/>
        </a:p>
      </xdr:txBody>
    </xdr:sp>
    <xdr:clientData/>
  </xdr:twoCellAnchor>
  <xdr:twoCellAnchor editAs="absolute">
    <xdr:from>
      <xdr:col>5</xdr:col>
      <xdr:colOff>927198</xdr:colOff>
      <xdr:row>0</xdr:row>
      <xdr:rowOff>0</xdr:rowOff>
    </xdr:from>
    <xdr:to>
      <xdr:col>5</xdr:col>
      <xdr:colOff>1962714</xdr:colOff>
      <xdr:row>1</xdr:row>
      <xdr:rowOff>2910</xdr:rowOff>
    </xdr:to>
    <xdr:sp macro="" textlink="">
      <xdr:nvSpPr>
        <xdr:cNvPr id="42" name="Retângulo 41">
          <a:hlinkClick xmlns:r="http://schemas.openxmlformats.org/officeDocument/2006/relationships" r:id="rId1"/>
          <a:extLst>
            <a:ext uri="{FF2B5EF4-FFF2-40B4-BE49-F238E27FC236}">
              <a16:creationId xmlns:a16="http://schemas.microsoft.com/office/drawing/2014/main" id="{00000000-0008-0000-0E00-00002A000000}"/>
            </a:ext>
          </a:extLst>
        </xdr:cNvPr>
        <xdr:cNvSpPr>
          <a:spLocks/>
        </xdr:cNvSpPr>
      </xdr:nvSpPr>
      <xdr:spPr>
        <a:xfrm>
          <a:off x="7711115" y="0"/>
          <a:ext cx="1035516" cy="50032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a:solidFill>
                <a:schemeClr val="lt1"/>
              </a:solidFill>
              <a:latin typeface="+mn-lt"/>
              <a:ea typeface="+mn-ea"/>
              <a:cs typeface="+mn-cs"/>
            </a:rPr>
            <a:t>INSTRUÇÕES</a:t>
          </a:r>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836088</xdr:colOff>
      <xdr:row>1</xdr:row>
      <xdr:rowOff>95250</xdr:rowOff>
    </xdr:from>
    <xdr:to>
      <xdr:col>2</xdr:col>
      <xdr:colOff>2084921</xdr:colOff>
      <xdr:row>2</xdr:row>
      <xdr:rowOff>13567</xdr:rowOff>
    </xdr:to>
    <xdr:sp macro="" textlink="">
      <xdr:nvSpPr>
        <xdr:cNvPr id="9" name="Retângulo 8">
          <a:hlinkClick xmlns:r="http://schemas.openxmlformats.org/officeDocument/2006/relationships" r:id="rId1"/>
          <a:extLst>
            <a:ext uri="{FF2B5EF4-FFF2-40B4-BE49-F238E27FC236}">
              <a16:creationId xmlns:a16="http://schemas.microsoft.com/office/drawing/2014/main" id="{00000000-0008-0000-0F00-000009000000}"/>
            </a:ext>
          </a:extLst>
        </xdr:cNvPr>
        <xdr:cNvSpPr/>
      </xdr:nvSpPr>
      <xdr:spPr>
        <a:xfrm>
          <a:off x="1102788" y="590550"/>
          <a:ext cx="1244599" cy="2993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chemeClr val="bg1"/>
              </a:solidFill>
            </a:rPr>
            <a:t>PASSO A PASSO</a:t>
          </a:r>
        </a:p>
      </xdr:txBody>
    </xdr:sp>
    <xdr:clientData/>
  </xdr:twoCellAnchor>
  <xdr:twoCellAnchor editAs="absolute">
    <xdr:from>
      <xdr:col>2</xdr:col>
      <xdr:colOff>2099738</xdr:colOff>
      <xdr:row>1</xdr:row>
      <xdr:rowOff>88901</xdr:rowOff>
    </xdr:from>
    <xdr:to>
      <xdr:col>3</xdr:col>
      <xdr:colOff>381000</xdr:colOff>
      <xdr:row>2</xdr:row>
      <xdr:rowOff>7218</xdr:rowOff>
    </xdr:to>
    <xdr:sp macro="" textlink="">
      <xdr:nvSpPr>
        <xdr:cNvPr id="10" name="Retângulo 9">
          <a:hlinkClick xmlns:r="http://schemas.openxmlformats.org/officeDocument/2006/relationships" r:id="rId2"/>
          <a:extLst>
            <a:ext uri="{FF2B5EF4-FFF2-40B4-BE49-F238E27FC236}">
              <a16:creationId xmlns:a16="http://schemas.microsoft.com/office/drawing/2014/main" id="{00000000-0008-0000-0F00-00000A000000}"/>
            </a:ext>
          </a:extLst>
        </xdr:cNvPr>
        <xdr:cNvSpPr/>
      </xdr:nvSpPr>
      <xdr:spPr>
        <a:xfrm>
          <a:off x="2362204" y="584201"/>
          <a:ext cx="1637238" cy="2993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chemeClr val="bg1"/>
              </a:solidFill>
            </a:rPr>
            <a:t>DÚVIDAS FREQUENTES</a:t>
          </a:r>
        </a:p>
      </xdr:txBody>
    </xdr:sp>
    <xdr:clientData/>
  </xdr:twoCellAnchor>
  <xdr:twoCellAnchor editAs="absolute">
    <xdr:from>
      <xdr:col>3</xdr:col>
      <xdr:colOff>389471</xdr:colOff>
      <xdr:row>1</xdr:row>
      <xdr:rowOff>84666</xdr:rowOff>
    </xdr:from>
    <xdr:to>
      <xdr:col>3</xdr:col>
      <xdr:colOff>2025650</xdr:colOff>
      <xdr:row>2</xdr:row>
      <xdr:rowOff>11451</xdr:rowOff>
    </xdr:to>
    <xdr:sp macro="" textlink="">
      <xdr:nvSpPr>
        <xdr:cNvPr id="11" name="Retângulo 10">
          <a:hlinkClick xmlns:r="http://schemas.openxmlformats.org/officeDocument/2006/relationships" r:id="rId3"/>
          <a:extLst>
            <a:ext uri="{FF2B5EF4-FFF2-40B4-BE49-F238E27FC236}">
              <a16:creationId xmlns:a16="http://schemas.microsoft.com/office/drawing/2014/main" id="{00000000-0008-0000-0F00-00000B000000}"/>
            </a:ext>
          </a:extLst>
        </xdr:cNvPr>
        <xdr:cNvSpPr/>
      </xdr:nvSpPr>
      <xdr:spPr>
        <a:xfrm>
          <a:off x="4007913" y="579966"/>
          <a:ext cx="1636179" cy="3077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chemeClr val="bg1"/>
              </a:solidFill>
            </a:rPr>
            <a:t>SUGESTÕES</a:t>
          </a:r>
        </a:p>
      </xdr:txBody>
    </xdr:sp>
    <xdr:clientData/>
  </xdr:twoCellAnchor>
  <xdr:twoCellAnchor editAs="absolute">
    <xdr:from>
      <xdr:col>3</xdr:col>
      <xdr:colOff>2032000</xdr:colOff>
      <xdr:row>1</xdr:row>
      <xdr:rowOff>84666</xdr:rowOff>
    </xdr:from>
    <xdr:to>
      <xdr:col>4</xdr:col>
      <xdr:colOff>1583262</xdr:colOff>
      <xdr:row>2</xdr:row>
      <xdr:rowOff>11451</xdr:rowOff>
    </xdr:to>
    <xdr:sp macro="" textlink="">
      <xdr:nvSpPr>
        <xdr:cNvPr id="12" name="Retângulo 11">
          <a:hlinkClick xmlns:r="http://schemas.openxmlformats.org/officeDocument/2006/relationships" r:id="rId4"/>
          <a:extLst>
            <a:ext uri="{FF2B5EF4-FFF2-40B4-BE49-F238E27FC236}">
              <a16:creationId xmlns:a16="http://schemas.microsoft.com/office/drawing/2014/main" id="{00000000-0008-0000-0F00-00000C000000}"/>
            </a:ext>
          </a:extLst>
        </xdr:cNvPr>
        <xdr:cNvSpPr/>
      </xdr:nvSpPr>
      <xdr:spPr>
        <a:xfrm>
          <a:off x="5650442" y="579966"/>
          <a:ext cx="1637237" cy="30778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chemeClr val="tx1">
                  <a:lumMod val="75000"/>
                  <a:lumOff val="25000"/>
                </a:schemeClr>
              </a:solidFill>
            </a:rPr>
            <a:t>SOBRE A LUZ</a:t>
          </a:r>
        </a:p>
      </xdr:txBody>
    </xdr:sp>
    <xdr:clientData/>
  </xdr:twoCellAnchor>
  <xdr:twoCellAnchor>
    <xdr:from>
      <xdr:col>2</xdr:col>
      <xdr:colOff>2544239</xdr:colOff>
      <xdr:row>4</xdr:row>
      <xdr:rowOff>184151</xdr:rowOff>
    </xdr:from>
    <xdr:to>
      <xdr:col>3</xdr:col>
      <xdr:colOff>1697571</xdr:colOff>
      <xdr:row>18</xdr:row>
      <xdr:rowOff>67732</xdr:rowOff>
    </xdr:to>
    <xdr:grpSp>
      <xdr:nvGrpSpPr>
        <xdr:cNvPr id="43" name="Agrupar 42">
          <a:hlinkClick xmlns:r="http://schemas.openxmlformats.org/officeDocument/2006/relationships" r:id="rId5"/>
          <a:extLst>
            <a:ext uri="{FF2B5EF4-FFF2-40B4-BE49-F238E27FC236}">
              <a16:creationId xmlns:a16="http://schemas.microsoft.com/office/drawing/2014/main" id="{00000000-0008-0000-0F00-00002B000000}"/>
            </a:ext>
          </a:extLst>
        </xdr:cNvPr>
        <xdr:cNvGrpSpPr/>
      </xdr:nvGrpSpPr>
      <xdr:grpSpPr>
        <a:xfrm>
          <a:off x="2808822" y="1718734"/>
          <a:ext cx="2508249" cy="2698748"/>
          <a:chOff x="2808822" y="1708151"/>
          <a:chExt cx="2508249" cy="2698748"/>
        </a:xfrm>
      </xdr:grpSpPr>
      <xdr:sp macro="" textlink="">
        <xdr:nvSpPr>
          <xdr:cNvPr id="14" name="Retângulo 13">
            <a:extLst>
              <a:ext uri="{FF2B5EF4-FFF2-40B4-BE49-F238E27FC236}">
                <a16:creationId xmlns:a16="http://schemas.microsoft.com/office/drawing/2014/main" id="{00000000-0008-0000-0F00-00000E000000}"/>
              </a:ext>
            </a:extLst>
          </xdr:cNvPr>
          <xdr:cNvSpPr/>
        </xdr:nvSpPr>
        <xdr:spPr>
          <a:xfrm>
            <a:off x="2808822" y="1708151"/>
            <a:ext cx="2508249" cy="2698748"/>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pt-BR" sz="1600" b="1">
              <a:solidFill>
                <a:schemeClr val="lt1"/>
              </a:solidFill>
              <a:effectLst/>
              <a:latin typeface="+mn-lt"/>
              <a:ea typeface="+mn-ea"/>
              <a:cs typeface="+mn-cs"/>
            </a:endParaRPr>
          </a:p>
          <a:p>
            <a:pPr algn="ctr"/>
            <a:r>
              <a:rPr lang="pt-BR" sz="1600" b="1">
                <a:solidFill>
                  <a:schemeClr val="lt1"/>
                </a:solidFill>
                <a:effectLst/>
                <a:latin typeface="+mn-lt"/>
                <a:ea typeface="+mn-ea"/>
                <a:cs typeface="+mn-cs"/>
              </a:rPr>
              <a:t>cursos.luz.vc</a:t>
            </a:r>
            <a:endParaRPr lang="pt-BR" sz="1600">
              <a:effectLst/>
            </a:endParaRPr>
          </a:p>
          <a:p>
            <a:pPr algn="ctr"/>
            <a:r>
              <a:rPr lang="pt-BR" sz="1600" b="1">
                <a:solidFill>
                  <a:schemeClr val="tx1">
                    <a:lumMod val="75000"/>
                    <a:lumOff val="25000"/>
                  </a:schemeClr>
                </a:solidFill>
                <a:effectLst/>
                <a:latin typeface="+mn-lt"/>
                <a:ea typeface="+mn-ea"/>
                <a:cs typeface="+mn-cs"/>
              </a:rPr>
              <a:t>Cursos de Excel Online</a:t>
            </a:r>
            <a:endParaRPr lang="pt-BR" sz="1600">
              <a:solidFill>
                <a:schemeClr val="tx1">
                  <a:lumMod val="75000"/>
                  <a:lumOff val="25000"/>
                </a:schemeClr>
              </a:solidFill>
              <a:effectLst/>
            </a:endParaRPr>
          </a:p>
          <a:p>
            <a:pPr algn="l"/>
            <a:endParaRPr lang="pt-BR" sz="1100"/>
          </a:p>
        </xdr:txBody>
      </xdr:sp>
      <xdr:pic>
        <xdr:nvPicPr>
          <xdr:cNvPr id="37" name="Imagem 36" descr="start icon">
            <a:extLst>
              <a:ext uri="{FF2B5EF4-FFF2-40B4-BE49-F238E27FC236}">
                <a16:creationId xmlns:a16="http://schemas.microsoft.com/office/drawing/2014/main" id="{00000000-0008-0000-0F00-00002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534834" y="2875550"/>
            <a:ext cx="1114424" cy="112071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95251</xdr:colOff>
      <xdr:row>4</xdr:row>
      <xdr:rowOff>179918</xdr:rowOff>
    </xdr:from>
    <xdr:to>
      <xdr:col>2</xdr:col>
      <xdr:colOff>2497667</xdr:colOff>
      <xdr:row>18</xdr:row>
      <xdr:rowOff>63499</xdr:rowOff>
    </xdr:to>
    <xdr:grpSp>
      <xdr:nvGrpSpPr>
        <xdr:cNvPr id="42" name="Agrupar 41">
          <a:hlinkClick xmlns:r="http://schemas.openxmlformats.org/officeDocument/2006/relationships" r:id="rId7"/>
          <a:extLst>
            <a:ext uri="{FF2B5EF4-FFF2-40B4-BE49-F238E27FC236}">
              <a16:creationId xmlns:a16="http://schemas.microsoft.com/office/drawing/2014/main" id="{00000000-0008-0000-0F00-00002A000000}"/>
            </a:ext>
          </a:extLst>
        </xdr:cNvPr>
        <xdr:cNvGrpSpPr/>
      </xdr:nvGrpSpPr>
      <xdr:grpSpPr>
        <a:xfrm>
          <a:off x="254001" y="1714501"/>
          <a:ext cx="2508249" cy="2698748"/>
          <a:chOff x="254001" y="1714501"/>
          <a:chExt cx="2508249" cy="2698748"/>
        </a:xfrm>
      </xdr:grpSpPr>
      <xdr:sp macro="" textlink="">
        <xdr:nvSpPr>
          <xdr:cNvPr id="13" name="Retângulo 12">
            <a:extLst>
              <a:ext uri="{FF2B5EF4-FFF2-40B4-BE49-F238E27FC236}">
                <a16:creationId xmlns:a16="http://schemas.microsoft.com/office/drawing/2014/main" id="{00000000-0008-0000-0F00-00000D000000}"/>
              </a:ext>
            </a:extLst>
          </xdr:cNvPr>
          <xdr:cNvSpPr/>
        </xdr:nvSpPr>
        <xdr:spPr>
          <a:xfrm>
            <a:off x="254001" y="1714501"/>
            <a:ext cx="2508249" cy="2698748"/>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pt-BR" sz="1600" b="1"/>
          </a:p>
          <a:p>
            <a:pPr algn="ctr"/>
            <a:r>
              <a:rPr lang="pt-BR" sz="1600" b="1"/>
              <a:t>luz.vc</a:t>
            </a:r>
          </a:p>
          <a:p>
            <a:pPr algn="ctr"/>
            <a:r>
              <a:rPr lang="pt-BR" sz="1600" b="1">
                <a:solidFill>
                  <a:schemeClr val="tx1">
                    <a:lumMod val="75000"/>
                    <a:lumOff val="25000"/>
                  </a:schemeClr>
                </a:solidFill>
              </a:rPr>
              <a:t>Planilhas Empresariais</a:t>
            </a:r>
          </a:p>
        </xdr:txBody>
      </xdr:sp>
      <xdr:pic>
        <xdr:nvPicPr>
          <xdr:cNvPr id="38" name="Imagem 37" descr="excel 3 icon">
            <a:extLst>
              <a:ext uri="{FF2B5EF4-FFF2-40B4-BE49-F238E27FC236}">
                <a16:creationId xmlns:a16="http://schemas.microsoft.com/office/drawing/2014/main" id="{00000000-0008-0000-0F00-00002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31332" y="2921505"/>
            <a:ext cx="1121834" cy="112767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xdr:col>
      <xdr:colOff>1733561</xdr:colOff>
      <xdr:row>4</xdr:row>
      <xdr:rowOff>177800</xdr:rowOff>
    </xdr:from>
    <xdr:to>
      <xdr:col>5</xdr:col>
      <xdr:colOff>71977</xdr:colOff>
      <xdr:row>18</xdr:row>
      <xdr:rowOff>61381</xdr:rowOff>
    </xdr:to>
    <xdr:grpSp>
      <xdr:nvGrpSpPr>
        <xdr:cNvPr id="44" name="Agrupar 43">
          <a:hlinkClick xmlns:r="http://schemas.openxmlformats.org/officeDocument/2006/relationships" r:id="rId9"/>
          <a:extLst>
            <a:ext uri="{FF2B5EF4-FFF2-40B4-BE49-F238E27FC236}">
              <a16:creationId xmlns:a16="http://schemas.microsoft.com/office/drawing/2014/main" id="{00000000-0008-0000-0F00-00002C000000}"/>
            </a:ext>
          </a:extLst>
        </xdr:cNvPr>
        <xdr:cNvGrpSpPr/>
      </xdr:nvGrpSpPr>
      <xdr:grpSpPr>
        <a:xfrm>
          <a:off x="5353061" y="1712383"/>
          <a:ext cx="2508249" cy="2698748"/>
          <a:chOff x="5353061" y="1691217"/>
          <a:chExt cx="2508249" cy="2698748"/>
        </a:xfrm>
      </xdr:grpSpPr>
      <xdr:sp macro="" textlink="">
        <xdr:nvSpPr>
          <xdr:cNvPr id="15" name="Retângulo 14">
            <a:extLst>
              <a:ext uri="{FF2B5EF4-FFF2-40B4-BE49-F238E27FC236}">
                <a16:creationId xmlns:a16="http://schemas.microsoft.com/office/drawing/2014/main" id="{00000000-0008-0000-0F00-00000F000000}"/>
              </a:ext>
            </a:extLst>
          </xdr:cNvPr>
          <xdr:cNvSpPr/>
        </xdr:nvSpPr>
        <xdr:spPr>
          <a:xfrm>
            <a:off x="5353061" y="1691217"/>
            <a:ext cx="2508249" cy="2698748"/>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pt-BR" sz="1600" b="1">
              <a:solidFill>
                <a:schemeClr val="lt1"/>
              </a:solidFill>
              <a:effectLst/>
              <a:latin typeface="+mn-lt"/>
              <a:ea typeface="+mn-ea"/>
              <a:cs typeface="+mn-cs"/>
            </a:endParaRPr>
          </a:p>
          <a:p>
            <a:pPr algn="ctr"/>
            <a:r>
              <a:rPr lang="pt-BR" sz="1600" b="1">
                <a:solidFill>
                  <a:schemeClr val="lt1"/>
                </a:solidFill>
                <a:effectLst/>
                <a:latin typeface="+mn-lt"/>
                <a:ea typeface="+mn-ea"/>
                <a:cs typeface="+mn-cs"/>
              </a:rPr>
              <a:t>slidesprontos.com.br</a:t>
            </a:r>
            <a:endParaRPr lang="pt-BR" sz="1600">
              <a:effectLst/>
            </a:endParaRPr>
          </a:p>
          <a:p>
            <a:pPr algn="ctr"/>
            <a:r>
              <a:rPr lang="pt-BR" sz="1600" b="1">
                <a:solidFill>
                  <a:schemeClr val="tx1">
                    <a:lumMod val="75000"/>
                    <a:lumOff val="25000"/>
                  </a:schemeClr>
                </a:solidFill>
                <a:effectLst/>
                <a:latin typeface="+mn-lt"/>
                <a:ea typeface="+mn-ea"/>
                <a:cs typeface="+mn-cs"/>
              </a:rPr>
              <a:t>Apresentações em PPT</a:t>
            </a:r>
            <a:endParaRPr lang="pt-BR" sz="1600">
              <a:solidFill>
                <a:schemeClr val="tx1">
                  <a:lumMod val="75000"/>
                  <a:lumOff val="25000"/>
                </a:schemeClr>
              </a:solidFill>
              <a:effectLst/>
            </a:endParaRPr>
          </a:p>
          <a:p>
            <a:pPr algn="l"/>
            <a:endParaRPr lang="pt-BR" sz="1100"/>
          </a:p>
        </xdr:txBody>
      </xdr:sp>
      <xdr:pic>
        <xdr:nvPicPr>
          <xdr:cNvPr id="39" name="Imagem 38" descr="microsoft powerpoint icon">
            <a:extLst>
              <a:ext uri="{FF2B5EF4-FFF2-40B4-BE49-F238E27FC236}">
                <a16:creationId xmlns:a16="http://schemas.microsoft.com/office/drawing/2014/main" id="{00000000-0008-0000-0F00-00002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979585" y="2857277"/>
            <a:ext cx="1164166" cy="117073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xdr:col>
      <xdr:colOff>116428</xdr:colOff>
      <xdr:row>4</xdr:row>
      <xdr:rowOff>179916</xdr:rowOff>
    </xdr:from>
    <xdr:to>
      <xdr:col>6</xdr:col>
      <xdr:colOff>539760</xdr:colOff>
      <xdr:row>18</xdr:row>
      <xdr:rowOff>63497</xdr:rowOff>
    </xdr:to>
    <xdr:grpSp>
      <xdr:nvGrpSpPr>
        <xdr:cNvPr id="45" name="Agrupar 44">
          <a:hlinkClick xmlns:r="http://schemas.openxmlformats.org/officeDocument/2006/relationships" r:id="rId11"/>
          <a:extLst>
            <a:ext uri="{FF2B5EF4-FFF2-40B4-BE49-F238E27FC236}">
              <a16:creationId xmlns:a16="http://schemas.microsoft.com/office/drawing/2014/main" id="{00000000-0008-0000-0F00-00002D000000}"/>
            </a:ext>
          </a:extLst>
        </xdr:cNvPr>
        <xdr:cNvGrpSpPr/>
      </xdr:nvGrpSpPr>
      <xdr:grpSpPr>
        <a:xfrm>
          <a:off x="7905761" y="1714499"/>
          <a:ext cx="2508249" cy="2698748"/>
          <a:chOff x="7905761" y="1693333"/>
          <a:chExt cx="2508249" cy="2698748"/>
        </a:xfrm>
      </xdr:grpSpPr>
      <xdr:sp macro="" textlink="">
        <xdr:nvSpPr>
          <xdr:cNvPr id="23" name="Retângulo 22">
            <a:extLst>
              <a:ext uri="{FF2B5EF4-FFF2-40B4-BE49-F238E27FC236}">
                <a16:creationId xmlns:a16="http://schemas.microsoft.com/office/drawing/2014/main" id="{00000000-0008-0000-0F00-000017000000}"/>
              </a:ext>
            </a:extLst>
          </xdr:cNvPr>
          <xdr:cNvSpPr/>
        </xdr:nvSpPr>
        <xdr:spPr>
          <a:xfrm>
            <a:off x="7905761" y="1693333"/>
            <a:ext cx="2508249" cy="2698748"/>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pt-BR" sz="1600" b="1">
              <a:solidFill>
                <a:schemeClr val="lt1"/>
              </a:solidFill>
              <a:effectLst/>
              <a:latin typeface="+mn-lt"/>
              <a:ea typeface="+mn-ea"/>
              <a:cs typeface="+mn-cs"/>
            </a:endParaRPr>
          </a:p>
          <a:p>
            <a:pPr algn="ctr"/>
            <a:r>
              <a:rPr lang="pt-BR" sz="1600" b="1">
                <a:solidFill>
                  <a:schemeClr val="lt1"/>
                </a:solidFill>
                <a:effectLst/>
                <a:latin typeface="+mn-lt"/>
                <a:ea typeface="+mn-ea"/>
                <a:cs typeface="+mn-cs"/>
              </a:rPr>
              <a:t>blog.luz.vc</a:t>
            </a:r>
            <a:endParaRPr lang="pt-BR" sz="1600">
              <a:effectLst/>
            </a:endParaRPr>
          </a:p>
          <a:p>
            <a:pPr algn="ctr"/>
            <a:r>
              <a:rPr lang="pt-BR" sz="1600" b="1">
                <a:solidFill>
                  <a:schemeClr val="tx1">
                    <a:lumMod val="75000"/>
                    <a:lumOff val="25000"/>
                  </a:schemeClr>
                </a:solidFill>
                <a:effectLst/>
                <a:latin typeface="+mn-lt"/>
                <a:ea typeface="+mn-ea"/>
                <a:cs typeface="+mn-cs"/>
              </a:rPr>
              <a:t>Conteúdo de Excel e Gestão</a:t>
            </a:r>
            <a:endParaRPr lang="pt-BR" sz="1600">
              <a:solidFill>
                <a:schemeClr val="tx1">
                  <a:lumMod val="75000"/>
                  <a:lumOff val="25000"/>
                </a:schemeClr>
              </a:solidFill>
              <a:effectLst/>
            </a:endParaRPr>
          </a:p>
          <a:p>
            <a:pPr algn="l"/>
            <a:endParaRPr lang="pt-BR" sz="1100"/>
          </a:p>
        </xdr:txBody>
      </xdr:sp>
      <xdr:pic>
        <xdr:nvPicPr>
          <xdr:cNvPr id="40" name="Imagem 39" descr="book 16 icon">
            <a:extLst>
              <a:ext uri="{FF2B5EF4-FFF2-40B4-BE49-F238E27FC236}">
                <a16:creationId xmlns:a16="http://schemas.microsoft.com/office/drawing/2014/main" id="{00000000-0008-0000-0F00-000028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8540749" y="2814705"/>
            <a:ext cx="1206501" cy="121331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6</xdr:col>
      <xdr:colOff>575744</xdr:colOff>
      <xdr:row>4</xdr:row>
      <xdr:rowOff>184150</xdr:rowOff>
    </xdr:from>
    <xdr:to>
      <xdr:col>7</xdr:col>
      <xdr:colOff>1136660</xdr:colOff>
      <xdr:row>18</xdr:row>
      <xdr:rowOff>67731</xdr:rowOff>
    </xdr:to>
    <xdr:grpSp>
      <xdr:nvGrpSpPr>
        <xdr:cNvPr id="46" name="Agrupar 45">
          <a:hlinkClick xmlns:r="http://schemas.openxmlformats.org/officeDocument/2006/relationships" r:id="rId13"/>
          <a:extLst>
            <a:ext uri="{FF2B5EF4-FFF2-40B4-BE49-F238E27FC236}">
              <a16:creationId xmlns:a16="http://schemas.microsoft.com/office/drawing/2014/main" id="{00000000-0008-0000-0F00-00002E000000}"/>
            </a:ext>
          </a:extLst>
        </xdr:cNvPr>
        <xdr:cNvGrpSpPr/>
      </xdr:nvGrpSpPr>
      <xdr:grpSpPr>
        <a:xfrm>
          <a:off x="10449994" y="1718733"/>
          <a:ext cx="2508249" cy="2698748"/>
          <a:chOff x="10449994" y="1697567"/>
          <a:chExt cx="2508249" cy="2698748"/>
        </a:xfrm>
      </xdr:grpSpPr>
      <xdr:sp macro="" textlink="">
        <xdr:nvSpPr>
          <xdr:cNvPr id="26" name="Retângulo 25">
            <a:extLst>
              <a:ext uri="{FF2B5EF4-FFF2-40B4-BE49-F238E27FC236}">
                <a16:creationId xmlns:a16="http://schemas.microsoft.com/office/drawing/2014/main" id="{00000000-0008-0000-0F00-00001A000000}"/>
              </a:ext>
            </a:extLst>
          </xdr:cNvPr>
          <xdr:cNvSpPr/>
        </xdr:nvSpPr>
        <xdr:spPr>
          <a:xfrm>
            <a:off x="10449994" y="1697567"/>
            <a:ext cx="2508249" cy="2698748"/>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pt-BR" sz="1600" b="1">
              <a:solidFill>
                <a:schemeClr val="lt1"/>
              </a:solidFill>
              <a:effectLst/>
              <a:latin typeface="+mn-lt"/>
              <a:ea typeface="+mn-ea"/>
              <a:cs typeface="+mn-cs"/>
            </a:endParaRPr>
          </a:p>
          <a:p>
            <a:pPr algn="ctr"/>
            <a:r>
              <a:rPr lang="pt-BR" sz="1600" b="1">
                <a:solidFill>
                  <a:schemeClr val="lt1"/>
                </a:solidFill>
                <a:effectLst/>
                <a:latin typeface="+mn-lt"/>
                <a:ea typeface="+mn-ea"/>
                <a:cs typeface="+mn-cs"/>
              </a:rPr>
              <a:t>documentos.luz.vc</a:t>
            </a:r>
            <a:endParaRPr lang="pt-BR" sz="1600">
              <a:effectLst/>
            </a:endParaRPr>
          </a:p>
          <a:p>
            <a:pPr algn="ctr"/>
            <a:r>
              <a:rPr lang="pt-BR" sz="1600" b="1">
                <a:solidFill>
                  <a:schemeClr val="tx1">
                    <a:lumMod val="75000"/>
                    <a:lumOff val="25000"/>
                  </a:schemeClr>
                </a:solidFill>
                <a:effectLst/>
                <a:latin typeface="+mn-lt"/>
                <a:ea typeface="+mn-ea"/>
                <a:cs typeface="+mn-cs"/>
              </a:rPr>
              <a:t>Apostilas, checklists, relatórios</a:t>
            </a:r>
            <a:r>
              <a:rPr lang="pt-BR" sz="1600" b="1" baseline="0">
                <a:solidFill>
                  <a:schemeClr val="tx1">
                    <a:lumMod val="75000"/>
                    <a:lumOff val="25000"/>
                  </a:schemeClr>
                </a:solidFill>
                <a:effectLst/>
                <a:latin typeface="+mn-lt"/>
                <a:ea typeface="+mn-ea"/>
                <a:cs typeface="+mn-cs"/>
              </a:rPr>
              <a:t> e propostas</a:t>
            </a:r>
            <a:endParaRPr lang="pt-BR" sz="1600">
              <a:solidFill>
                <a:schemeClr val="tx1">
                  <a:lumMod val="75000"/>
                  <a:lumOff val="25000"/>
                </a:schemeClr>
              </a:solidFill>
              <a:effectLst/>
            </a:endParaRPr>
          </a:p>
          <a:p>
            <a:pPr algn="l"/>
            <a:endParaRPr lang="pt-BR" sz="1100"/>
          </a:p>
        </xdr:txBody>
      </xdr:sp>
      <xdr:pic>
        <xdr:nvPicPr>
          <xdr:cNvPr id="41" name="Imagem 40" descr="document icon">
            <a:extLst>
              <a:ext uri="{FF2B5EF4-FFF2-40B4-BE49-F238E27FC236}">
                <a16:creationId xmlns:a16="http://schemas.microsoft.com/office/drawing/2014/main" id="{00000000-0008-0000-0F00-000029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1231778" y="2931583"/>
            <a:ext cx="1069229" cy="107526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4</xdr:col>
      <xdr:colOff>910163</xdr:colOff>
      <xdr:row>0</xdr:row>
      <xdr:rowOff>0</xdr:rowOff>
    </xdr:from>
    <xdr:to>
      <xdr:col>4</xdr:col>
      <xdr:colOff>1951562</xdr:colOff>
      <xdr:row>1</xdr:row>
      <xdr:rowOff>2910</xdr:rowOff>
    </xdr:to>
    <xdr:sp macro="" textlink="">
      <xdr:nvSpPr>
        <xdr:cNvPr id="21" name="Retângulo 20">
          <a:hlinkClick xmlns:r="http://schemas.openxmlformats.org/officeDocument/2006/relationships" r:id="rId15"/>
          <a:extLst>
            <a:ext uri="{FF2B5EF4-FFF2-40B4-BE49-F238E27FC236}">
              <a16:creationId xmlns:a16="http://schemas.microsoft.com/office/drawing/2014/main" id="{00000000-0008-0000-0F00-000015000000}"/>
            </a:ext>
          </a:extLst>
        </xdr:cNvPr>
        <xdr:cNvSpPr>
          <a:spLocks/>
        </xdr:cNvSpPr>
      </xdr:nvSpPr>
      <xdr:spPr>
        <a:xfrm>
          <a:off x="6614580"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i="0">
              <a:solidFill>
                <a:schemeClr val="lt1"/>
              </a:solidFill>
              <a:effectLst/>
              <a:latin typeface="+mn-lt"/>
              <a:ea typeface="+mn-ea"/>
              <a:cs typeface="+mn-cs"/>
            </a:rPr>
            <a:t>RELATÓRIO DE IMPRESSÃO</a:t>
          </a:r>
          <a:endParaRPr lang="pt-BR" sz="1100" b="1">
            <a:solidFill>
              <a:schemeClr val="lt1"/>
            </a:solidFill>
            <a:latin typeface="+mn-lt"/>
            <a:ea typeface="+mn-ea"/>
            <a:cs typeface="+mn-cs"/>
          </a:endParaRPr>
        </a:p>
      </xdr:txBody>
    </xdr:sp>
    <xdr:clientData/>
  </xdr:twoCellAnchor>
  <xdr:twoCellAnchor editAs="absolute">
    <xdr:from>
      <xdr:col>1</xdr:col>
      <xdr:colOff>0</xdr:colOff>
      <xdr:row>0</xdr:row>
      <xdr:rowOff>95250</xdr:rowOff>
    </xdr:from>
    <xdr:to>
      <xdr:col>2</xdr:col>
      <xdr:colOff>867833</xdr:colOff>
      <xdr:row>0</xdr:row>
      <xdr:rowOff>423306</xdr:rowOff>
    </xdr:to>
    <xdr:pic>
      <xdr:nvPicPr>
        <xdr:cNvPr id="22" name="Imagem 21">
          <a:extLst>
            <a:ext uri="{FF2B5EF4-FFF2-40B4-BE49-F238E27FC236}">
              <a16:creationId xmlns:a16="http://schemas.microsoft.com/office/drawing/2014/main" id="{00000000-0008-0000-0F00-000016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58750" y="95250"/>
          <a:ext cx="973666" cy="328056"/>
        </a:xfrm>
        <a:prstGeom prst="rect">
          <a:avLst/>
        </a:prstGeom>
      </xdr:spPr>
    </xdr:pic>
    <xdr:clientData fLocksWithSheet="0"/>
  </xdr:twoCellAnchor>
  <xdr:twoCellAnchor editAs="absolute">
    <xdr:from>
      <xdr:col>2</xdr:col>
      <xdr:colOff>1142999</xdr:colOff>
      <xdr:row>0</xdr:row>
      <xdr:rowOff>0</xdr:rowOff>
    </xdr:from>
    <xdr:to>
      <xdr:col>2</xdr:col>
      <xdr:colOff>2184398</xdr:colOff>
      <xdr:row>1</xdr:row>
      <xdr:rowOff>2910</xdr:rowOff>
    </xdr:to>
    <xdr:sp macro="" textlink="">
      <xdr:nvSpPr>
        <xdr:cNvPr id="24" name="Retângulo 23">
          <a:hlinkClick xmlns:r="http://schemas.openxmlformats.org/officeDocument/2006/relationships" r:id="rId17"/>
          <a:extLst>
            <a:ext uri="{FF2B5EF4-FFF2-40B4-BE49-F238E27FC236}">
              <a16:creationId xmlns:a16="http://schemas.microsoft.com/office/drawing/2014/main" id="{00000000-0008-0000-0F00-000018000000}"/>
            </a:ext>
          </a:extLst>
        </xdr:cNvPr>
        <xdr:cNvSpPr>
          <a:spLocks/>
        </xdr:cNvSpPr>
      </xdr:nvSpPr>
      <xdr:spPr>
        <a:xfrm>
          <a:off x="14075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t>PERGUNTAS E RESPOSTAS</a:t>
          </a:r>
        </a:p>
      </xdr:txBody>
    </xdr:sp>
    <xdr:clientData/>
  </xdr:twoCellAnchor>
  <xdr:twoCellAnchor editAs="absolute">
    <xdr:from>
      <xdr:col>2</xdr:col>
      <xdr:colOff>2184399</xdr:colOff>
      <xdr:row>0</xdr:row>
      <xdr:rowOff>0</xdr:rowOff>
    </xdr:from>
    <xdr:to>
      <xdr:col>2</xdr:col>
      <xdr:colOff>3216973</xdr:colOff>
      <xdr:row>1</xdr:row>
      <xdr:rowOff>2910</xdr:rowOff>
    </xdr:to>
    <xdr:sp macro="" textlink="">
      <xdr:nvSpPr>
        <xdr:cNvPr id="25" name="Retângulo 24">
          <a:hlinkClick xmlns:r="http://schemas.openxmlformats.org/officeDocument/2006/relationships" r:id="rId18"/>
          <a:extLst>
            <a:ext uri="{FF2B5EF4-FFF2-40B4-BE49-F238E27FC236}">
              <a16:creationId xmlns:a16="http://schemas.microsoft.com/office/drawing/2014/main" id="{00000000-0008-0000-0F00-000019000000}"/>
            </a:ext>
          </a:extLst>
        </xdr:cNvPr>
        <xdr:cNvSpPr>
          <a:spLocks/>
        </xdr:cNvSpPr>
      </xdr:nvSpPr>
      <xdr:spPr>
        <a:xfrm>
          <a:off x="2448982" y="0"/>
          <a:ext cx="1032574"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DA SITUAÇÃO</a:t>
          </a:r>
          <a:endParaRPr lang="pt-BR" sz="1100" b="1">
            <a:solidFill>
              <a:schemeClr val="bg1"/>
            </a:solidFill>
          </a:endParaRPr>
        </a:p>
      </xdr:txBody>
    </xdr:sp>
    <xdr:clientData/>
  </xdr:twoCellAnchor>
  <xdr:twoCellAnchor editAs="absolute">
    <xdr:from>
      <xdr:col>2</xdr:col>
      <xdr:colOff>3215216</xdr:colOff>
      <xdr:row>0</xdr:row>
      <xdr:rowOff>0</xdr:rowOff>
    </xdr:from>
    <xdr:to>
      <xdr:col>3</xdr:col>
      <xdr:colOff>941917</xdr:colOff>
      <xdr:row>1</xdr:row>
      <xdr:rowOff>2910</xdr:rowOff>
    </xdr:to>
    <xdr:sp macro="" textlink="">
      <xdr:nvSpPr>
        <xdr:cNvPr id="27" name="Retângulo 26">
          <a:hlinkClick xmlns:r="http://schemas.openxmlformats.org/officeDocument/2006/relationships" r:id="rId19"/>
          <a:extLst>
            <a:ext uri="{FF2B5EF4-FFF2-40B4-BE49-F238E27FC236}">
              <a16:creationId xmlns:a16="http://schemas.microsoft.com/office/drawing/2014/main" id="{00000000-0008-0000-0F00-00001B000000}"/>
            </a:ext>
          </a:extLst>
        </xdr:cNvPr>
        <xdr:cNvSpPr>
          <a:spLocks/>
        </xdr:cNvSpPr>
      </xdr:nvSpPr>
      <xdr:spPr>
        <a:xfrm>
          <a:off x="3479799" y="0"/>
          <a:ext cx="1081618"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DE EXPECTATIVAS</a:t>
          </a:r>
          <a:endParaRPr lang="pt-BR" sz="1100" b="1"/>
        </a:p>
      </xdr:txBody>
    </xdr:sp>
    <xdr:clientData/>
  </xdr:twoCellAnchor>
  <xdr:twoCellAnchor editAs="absolute">
    <xdr:from>
      <xdr:col>3</xdr:col>
      <xdr:colOff>912282</xdr:colOff>
      <xdr:row>0</xdr:row>
      <xdr:rowOff>0</xdr:rowOff>
    </xdr:from>
    <xdr:to>
      <xdr:col>3</xdr:col>
      <xdr:colOff>1953681</xdr:colOff>
      <xdr:row>1</xdr:row>
      <xdr:rowOff>2910</xdr:rowOff>
    </xdr:to>
    <xdr:sp macro="" textlink="">
      <xdr:nvSpPr>
        <xdr:cNvPr id="28" name="Retângulo 27">
          <a:hlinkClick xmlns:r="http://schemas.openxmlformats.org/officeDocument/2006/relationships" r:id="rId20"/>
          <a:extLst>
            <a:ext uri="{FF2B5EF4-FFF2-40B4-BE49-F238E27FC236}">
              <a16:creationId xmlns:a16="http://schemas.microsoft.com/office/drawing/2014/main" id="{00000000-0008-0000-0F00-00001C000000}"/>
            </a:ext>
          </a:extLst>
        </xdr:cNvPr>
        <xdr:cNvSpPr>
          <a:spLocks/>
        </xdr:cNvSpPr>
      </xdr:nvSpPr>
      <xdr:spPr>
        <a:xfrm>
          <a:off x="45317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RELATÓRIOS</a:t>
          </a:r>
          <a:endParaRPr lang="pt-BR" sz="1100" b="1"/>
        </a:p>
      </xdr:txBody>
    </xdr:sp>
    <xdr:clientData/>
  </xdr:twoCellAnchor>
  <xdr:twoCellAnchor editAs="absolute">
    <xdr:from>
      <xdr:col>3</xdr:col>
      <xdr:colOff>1953682</xdr:colOff>
      <xdr:row>0</xdr:row>
      <xdr:rowOff>0</xdr:rowOff>
    </xdr:from>
    <xdr:to>
      <xdr:col>4</xdr:col>
      <xdr:colOff>910164</xdr:colOff>
      <xdr:row>1</xdr:row>
      <xdr:rowOff>2910</xdr:rowOff>
    </xdr:to>
    <xdr:sp macro="" textlink="">
      <xdr:nvSpPr>
        <xdr:cNvPr id="29" name="Retângulo 28">
          <a:hlinkClick xmlns:r="http://schemas.openxmlformats.org/officeDocument/2006/relationships" r:id="rId21"/>
          <a:extLst>
            <a:ext uri="{FF2B5EF4-FFF2-40B4-BE49-F238E27FC236}">
              <a16:creationId xmlns:a16="http://schemas.microsoft.com/office/drawing/2014/main" id="{00000000-0008-0000-0F00-00001D000000}"/>
            </a:ext>
          </a:extLst>
        </xdr:cNvPr>
        <xdr:cNvSpPr>
          <a:spLocks/>
        </xdr:cNvSpPr>
      </xdr:nvSpPr>
      <xdr:spPr>
        <a:xfrm>
          <a:off x="55731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DASHBOARD</a:t>
          </a:r>
          <a:endParaRPr lang="pt-BR" sz="1100" b="1"/>
        </a:p>
      </xdr:txBody>
    </xdr:sp>
    <xdr:clientData/>
  </xdr:twoCellAnchor>
  <xdr:twoCellAnchor editAs="absolute">
    <xdr:from>
      <xdr:col>4</xdr:col>
      <xdr:colOff>2006698</xdr:colOff>
      <xdr:row>0</xdr:row>
      <xdr:rowOff>0</xdr:rowOff>
    </xdr:from>
    <xdr:to>
      <xdr:col>5</xdr:col>
      <xdr:colOff>957298</xdr:colOff>
      <xdr:row>1</xdr:row>
      <xdr:rowOff>2910</xdr:rowOff>
    </xdr:to>
    <xdr:sp macro="" textlink="">
      <xdr:nvSpPr>
        <xdr:cNvPr id="30" name="Retângulo 29">
          <a:hlinkClick xmlns:r="http://schemas.openxmlformats.org/officeDocument/2006/relationships" r:id="rId1"/>
          <a:extLst>
            <a:ext uri="{FF2B5EF4-FFF2-40B4-BE49-F238E27FC236}">
              <a16:creationId xmlns:a16="http://schemas.microsoft.com/office/drawing/2014/main" id="{00000000-0008-0000-0F00-00001E000000}"/>
            </a:ext>
          </a:extLst>
        </xdr:cNvPr>
        <xdr:cNvSpPr>
          <a:spLocks/>
        </xdr:cNvSpPr>
      </xdr:nvSpPr>
      <xdr:spPr>
        <a:xfrm>
          <a:off x="7711115" y="0"/>
          <a:ext cx="1035516" cy="50032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a:solidFill>
                <a:schemeClr val="lt1"/>
              </a:solidFill>
              <a:latin typeface="+mn-lt"/>
              <a:ea typeface="+mn-ea"/>
              <a:cs typeface="+mn-cs"/>
            </a:rPr>
            <a:t>INSTRUÇÕES</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74088</xdr:colOff>
      <xdr:row>1</xdr:row>
      <xdr:rowOff>95250</xdr:rowOff>
    </xdr:from>
    <xdr:to>
      <xdr:col>3</xdr:col>
      <xdr:colOff>1322921</xdr:colOff>
      <xdr:row>2</xdr:row>
      <xdr:rowOff>13567</xdr:rowOff>
    </xdr:to>
    <xdr:sp macro="" textlink="Per_res!B5">
      <xdr:nvSpPr>
        <xdr:cNvPr id="2" name="Retângulo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102788" y="590550"/>
          <a:ext cx="1250949" cy="2993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E2D7EC18-F61C-4F58-9138-41FE089C20CB}" type="TxLink">
            <a:rPr lang="en-US" sz="1100" b="1" i="0" u="none" strike="noStrike">
              <a:solidFill>
                <a:schemeClr val="tx1">
                  <a:lumMod val="75000"/>
                  <a:lumOff val="25000"/>
                </a:schemeClr>
              </a:solidFill>
              <a:latin typeface="Calibri"/>
              <a:cs typeface="Calibri"/>
            </a:rPr>
            <a:pPr algn="ctr"/>
            <a:t>ESTRATÉGIA</a:t>
          </a:fld>
          <a:endParaRPr lang="pt-BR" sz="1100" b="1">
            <a:solidFill>
              <a:schemeClr val="tx1">
                <a:lumMod val="75000"/>
                <a:lumOff val="25000"/>
              </a:schemeClr>
            </a:solidFill>
          </a:endParaRPr>
        </a:p>
      </xdr:txBody>
    </xdr:sp>
    <xdr:clientData/>
  </xdr:twoCellAnchor>
  <xdr:twoCellAnchor editAs="absolute">
    <xdr:from>
      <xdr:col>3</xdr:col>
      <xdr:colOff>1333513</xdr:colOff>
      <xdr:row>1</xdr:row>
      <xdr:rowOff>95247</xdr:rowOff>
    </xdr:from>
    <xdr:to>
      <xdr:col>4</xdr:col>
      <xdr:colOff>402179</xdr:colOff>
      <xdr:row>2</xdr:row>
      <xdr:rowOff>13564</xdr:rowOff>
    </xdr:to>
    <xdr:sp macro="" textlink="Per_res!B68">
      <xdr:nvSpPr>
        <xdr:cNvPr id="3" name="Retângulo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2360096" y="592664"/>
          <a:ext cx="1248833" cy="29931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F81F1B43-5828-4F77-B37D-F5DF82560E85}" type="TxLink">
            <a:rPr lang="en-US" sz="1100" b="1" i="0" u="none" strike="noStrike">
              <a:solidFill>
                <a:schemeClr val="bg1"/>
              </a:solidFill>
              <a:latin typeface="Calibri"/>
              <a:cs typeface="Calibri"/>
            </a:rPr>
            <a:pPr algn="ctr"/>
            <a:t>FINANÇAS</a:t>
          </a:fld>
          <a:endParaRPr lang="pt-BR" sz="1100" b="1">
            <a:solidFill>
              <a:schemeClr val="bg1"/>
            </a:solidFill>
          </a:endParaRPr>
        </a:p>
      </xdr:txBody>
    </xdr:sp>
    <xdr:clientData/>
  </xdr:twoCellAnchor>
  <xdr:twoCellAnchor editAs="absolute">
    <xdr:from>
      <xdr:col>4</xdr:col>
      <xdr:colOff>412751</xdr:colOff>
      <xdr:row>1</xdr:row>
      <xdr:rowOff>95249</xdr:rowOff>
    </xdr:from>
    <xdr:to>
      <xdr:col>4</xdr:col>
      <xdr:colOff>1661584</xdr:colOff>
      <xdr:row>2</xdr:row>
      <xdr:rowOff>13566</xdr:rowOff>
    </xdr:to>
    <xdr:sp macro="" textlink="Per_res!B128">
      <xdr:nvSpPr>
        <xdr:cNvPr id="4" name="Retângulo 3">
          <a:hlinkClick xmlns:r="http://schemas.openxmlformats.org/officeDocument/2006/relationships" r:id="rId3"/>
          <a:extLst>
            <a:ext uri="{FF2B5EF4-FFF2-40B4-BE49-F238E27FC236}">
              <a16:creationId xmlns:a16="http://schemas.microsoft.com/office/drawing/2014/main" id="{00000000-0008-0000-0100-000004000000}"/>
            </a:ext>
          </a:extLst>
        </xdr:cNvPr>
        <xdr:cNvSpPr/>
      </xdr:nvSpPr>
      <xdr:spPr>
        <a:xfrm>
          <a:off x="3619501" y="592666"/>
          <a:ext cx="1248833" cy="29931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F10DFEE-124D-470B-8B51-8F2DF622C059}" type="TxLink">
            <a:rPr lang="en-US" sz="1100" b="1" i="0" u="none" strike="noStrike">
              <a:solidFill>
                <a:schemeClr val="bg1"/>
              </a:solidFill>
              <a:latin typeface="Calibri"/>
              <a:cs typeface="Calibri"/>
            </a:rPr>
            <a:pPr algn="ctr"/>
            <a:t>MARKETING</a:t>
          </a:fld>
          <a:endParaRPr lang="pt-BR" sz="1100" b="1">
            <a:solidFill>
              <a:schemeClr val="bg1"/>
            </a:solidFill>
          </a:endParaRPr>
        </a:p>
      </xdr:txBody>
    </xdr:sp>
    <xdr:clientData/>
  </xdr:twoCellAnchor>
  <xdr:twoCellAnchor editAs="absolute">
    <xdr:from>
      <xdr:col>4</xdr:col>
      <xdr:colOff>1672207</xdr:colOff>
      <xdr:row>1</xdr:row>
      <xdr:rowOff>95247</xdr:rowOff>
    </xdr:from>
    <xdr:to>
      <xdr:col>6</xdr:col>
      <xdr:colOff>465707</xdr:colOff>
      <xdr:row>2</xdr:row>
      <xdr:rowOff>13564</xdr:rowOff>
    </xdr:to>
    <xdr:sp macro="" textlink="Per_res!B184">
      <xdr:nvSpPr>
        <xdr:cNvPr id="5" name="Retângulo 4">
          <a:hlinkClick xmlns:r="http://schemas.openxmlformats.org/officeDocument/2006/relationships" r:id="rId4"/>
          <a:extLst>
            <a:ext uri="{FF2B5EF4-FFF2-40B4-BE49-F238E27FC236}">
              <a16:creationId xmlns:a16="http://schemas.microsoft.com/office/drawing/2014/main" id="{00000000-0008-0000-0100-000005000000}"/>
            </a:ext>
          </a:extLst>
        </xdr:cNvPr>
        <xdr:cNvSpPr/>
      </xdr:nvSpPr>
      <xdr:spPr>
        <a:xfrm>
          <a:off x="4878957" y="592664"/>
          <a:ext cx="1248833" cy="29931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BCFA9EC-C2AF-4FE6-809B-01B1626D7731}" type="TxLink">
            <a:rPr lang="en-US" sz="1100" b="1" i="0" u="none" strike="noStrike">
              <a:solidFill>
                <a:schemeClr val="bg1"/>
              </a:solidFill>
              <a:latin typeface="Calibri"/>
              <a:cs typeface="Calibri"/>
            </a:rPr>
            <a:pPr algn="ctr"/>
            <a:t>OPERAÇÕES</a:t>
          </a:fld>
          <a:endParaRPr lang="pt-BR" sz="1100" b="1">
            <a:solidFill>
              <a:schemeClr val="bg1"/>
            </a:solidFill>
          </a:endParaRPr>
        </a:p>
      </xdr:txBody>
    </xdr:sp>
    <xdr:clientData/>
  </xdr:twoCellAnchor>
  <xdr:twoCellAnchor editAs="absolute">
    <xdr:from>
      <xdr:col>6</xdr:col>
      <xdr:colOff>476251</xdr:colOff>
      <xdr:row>1</xdr:row>
      <xdr:rowOff>95247</xdr:rowOff>
    </xdr:from>
    <xdr:to>
      <xdr:col>7</xdr:col>
      <xdr:colOff>687917</xdr:colOff>
      <xdr:row>2</xdr:row>
      <xdr:rowOff>13564</xdr:rowOff>
    </xdr:to>
    <xdr:sp macro="" textlink="Per_res!B227">
      <xdr:nvSpPr>
        <xdr:cNvPr id="6" name="Retângulo 5">
          <a:hlinkClick xmlns:r="http://schemas.openxmlformats.org/officeDocument/2006/relationships" r:id="rId5"/>
          <a:extLst>
            <a:ext uri="{FF2B5EF4-FFF2-40B4-BE49-F238E27FC236}">
              <a16:creationId xmlns:a16="http://schemas.microsoft.com/office/drawing/2014/main" id="{00000000-0008-0000-0100-000006000000}"/>
            </a:ext>
          </a:extLst>
        </xdr:cNvPr>
        <xdr:cNvSpPr/>
      </xdr:nvSpPr>
      <xdr:spPr>
        <a:xfrm>
          <a:off x="6138334" y="592664"/>
          <a:ext cx="1862666" cy="29931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DF94D126-24B8-4062-ACF2-A227C5C20CAF}" type="TxLink">
            <a:rPr lang="en-US" sz="1100" b="1" i="0" u="none" strike="noStrike">
              <a:solidFill>
                <a:schemeClr val="bg1"/>
              </a:solidFill>
              <a:latin typeface="Calibri"/>
              <a:cs typeface="Calibri"/>
            </a:rPr>
            <a:pPr algn="ctr"/>
            <a:t>GESTÃO DE PESSOAS (GP)</a:t>
          </a:fld>
          <a:endParaRPr lang="pt-BR" sz="1100" b="1">
            <a:solidFill>
              <a:schemeClr val="bg1"/>
            </a:solidFill>
          </a:endParaRPr>
        </a:p>
      </xdr:txBody>
    </xdr:sp>
    <xdr:clientData/>
  </xdr:twoCellAnchor>
  <xdr:twoCellAnchor editAs="absolute">
    <xdr:from>
      <xdr:col>0</xdr:col>
      <xdr:colOff>0</xdr:colOff>
      <xdr:row>0</xdr:row>
      <xdr:rowOff>0</xdr:rowOff>
    </xdr:from>
    <xdr:to>
      <xdr:col>2</xdr:col>
      <xdr:colOff>571500</xdr:colOff>
      <xdr:row>2</xdr:row>
      <xdr:rowOff>11033</xdr:rowOff>
    </xdr:to>
    <xdr:pic>
      <xdr:nvPicPr>
        <xdr:cNvPr id="8" name="Imagem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836083" cy="889450"/>
        </a:xfrm>
        <a:prstGeom prst="rect">
          <a:avLst/>
        </a:prstGeom>
      </xdr:spPr>
    </xdr:pic>
    <xdr:clientData fLocksWithSheet="0"/>
  </xdr:twoCellAnchor>
  <xdr:twoCellAnchor editAs="absolute">
    <xdr:from>
      <xdr:col>3</xdr:col>
      <xdr:colOff>1422399</xdr:colOff>
      <xdr:row>0</xdr:row>
      <xdr:rowOff>0</xdr:rowOff>
    </xdr:from>
    <xdr:to>
      <xdr:col>4</xdr:col>
      <xdr:colOff>274806</xdr:colOff>
      <xdr:row>1</xdr:row>
      <xdr:rowOff>2910</xdr:rowOff>
    </xdr:to>
    <xdr:sp macro="" textlink="">
      <xdr:nvSpPr>
        <xdr:cNvPr id="10" name="Retângulo 9">
          <a:hlinkClick xmlns:r="http://schemas.openxmlformats.org/officeDocument/2006/relationships" r:id="rId1"/>
          <a:extLst>
            <a:ext uri="{FF2B5EF4-FFF2-40B4-BE49-F238E27FC236}">
              <a16:creationId xmlns:a16="http://schemas.microsoft.com/office/drawing/2014/main" id="{00000000-0008-0000-0100-00000A000000}"/>
            </a:ext>
          </a:extLst>
        </xdr:cNvPr>
        <xdr:cNvSpPr>
          <a:spLocks/>
        </xdr:cNvSpPr>
      </xdr:nvSpPr>
      <xdr:spPr>
        <a:xfrm>
          <a:off x="2448982" y="0"/>
          <a:ext cx="1032574" cy="50032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DA SITUAÇÃO</a:t>
          </a:r>
          <a:endParaRPr lang="pt-BR" sz="11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74088</xdr:colOff>
      <xdr:row>1</xdr:row>
      <xdr:rowOff>95250</xdr:rowOff>
    </xdr:from>
    <xdr:to>
      <xdr:col>3</xdr:col>
      <xdr:colOff>1322921</xdr:colOff>
      <xdr:row>2</xdr:row>
      <xdr:rowOff>13567</xdr:rowOff>
    </xdr:to>
    <xdr:sp macro="" textlink="Per_res!B5">
      <xdr:nvSpPr>
        <xdr:cNvPr id="2" name="Retângulo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102788" y="590550"/>
          <a:ext cx="1248833" cy="29931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E2D7EC18-F61C-4F58-9138-41FE089C20CB}" type="TxLink">
            <a:rPr lang="en-US" sz="1100" b="1" i="0" u="none" strike="noStrike">
              <a:solidFill>
                <a:schemeClr val="bg1"/>
              </a:solidFill>
              <a:latin typeface="Calibri"/>
              <a:cs typeface="Calibri"/>
            </a:rPr>
            <a:pPr algn="ctr"/>
            <a:t>ESTRATÉGIA</a:t>
          </a:fld>
          <a:endParaRPr lang="pt-BR" sz="1100" b="1">
            <a:solidFill>
              <a:schemeClr val="bg1"/>
            </a:solidFill>
          </a:endParaRPr>
        </a:p>
      </xdr:txBody>
    </xdr:sp>
    <xdr:clientData/>
  </xdr:twoCellAnchor>
  <xdr:twoCellAnchor editAs="absolute">
    <xdr:from>
      <xdr:col>3</xdr:col>
      <xdr:colOff>1333513</xdr:colOff>
      <xdr:row>1</xdr:row>
      <xdr:rowOff>95247</xdr:rowOff>
    </xdr:from>
    <xdr:to>
      <xdr:col>4</xdr:col>
      <xdr:colOff>402179</xdr:colOff>
      <xdr:row>2</xdr:row>
      <xdr:rowOff>13564</xdr:rowOff>
    </xdr:to>
    <xdr:sp macro="" textlink="Per_res!B68">
      <xdr:nvSpPr>
        <xdr:cNvPr id="3" name="Retângulo 2">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2362213" y="590547"/>
          <a:ext cx="1246716" cy="2993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F81F1B43-5828-4F77-B37D-F5DF82560E85}" type="TxLink">
            <a:rPr lang="en-US" sz="1100" b="1" i="0" u="none" strike="noStrike">
              <a:solidFill>
                <a:schemeClr val="tx1">
                  <a:lumMod val="75000"/>
                  <a:lumOff val="25000"/>
                </a:schemeClr>
              </a:solidFill>
              <a:latin typeface="Calibri"/>
              <a:cs typeface="Calibri"/>
            </a:rPr>
            <a:pPr algn="ctr"/>
            <a:t>FINANÇAS</a:t>
          </a:fld>
          <a:endParaRPr lang="pt-BR" sz="1100" b="1">
            <a:solidFill>
              <a:schemeClr val="tx1">
                <a:lumMod val="75000"/>
                <a:lumOff val="25000"/>
              </a:schemeClr>
            </a:solidFill>
          </a:endParaRPr>
        </a:p>
      </xdr:txBody>
    </xdr:sp>
    <xdr:clientData/>
  </xdr:twoCellAnchor>
  <xdr:twoCellAnchor editAs="absolute">
    <xdr:from>
      <xdr:col>4</xdr:col>
      <xdr:colOff>412751</xdr:colOff>
      <xdr:row>1</xdr:row>
      <xdr:rowOff>95249</xdr:rowOff>
    </xdr:from>
    <xdr:to>
      <xdr:col>4</xdr:col>
      <xdr:colOff>1661584</xdr:colOff>
      <xdr:row>2</xdr:row>
      <xdr:rowOff>13566</xdr:rowOff>
    </xdr:to>
    <xdr:sp macro="" textlink="Per_res!B128">
      <xdr:nvSpPr>
        <xdr:cNvPr id="4" name="Retângulo 3">
          <a:hlinkClick xmlns:r="http://schemas.openxmlformats.org/officeDocument/2006/relationships" r:id="rId3"/>
          <a:extLst>
            <a:ext uri="{FF2B5EF4-FFF2-40B4-BE49-F238E27FC236}">
              <a16:creationId xmlns:a16="http://schemas.microsoft.com/office/drawing/2014/main" id="{00000000-0008-0000-0200-000004000000}"/>
            </a:ext>
          </a:extLst>
        </xdr:cNvPr>
        <xdr:cNvSpPr/>
      </xdr:nvSpPr>
      <xdr:spPr>
        <a:xfrm>
          <a:off x="3619501" y="590549"/>
          <a:ext cx="1248833" cy="29931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F10DFEE-124D-470B-8B51-8F2DF622C059}" type="TxLink">
            <a:rPr lang="en-US" sz="1100" b="1" i="0" u="none" strike="noStrike">
              <a:solidFill>
                <a:schemeClr val="bg1"/>
              </a:solidFill>
              <a:latin typeface="Calibri"/>
              <a:cs typeface="Calibri"/>
            </a:rPr>
            <a:pPr algn="ctr"/>
            <a:t>MARKETING</a:t>
          </a:fld>
          <a:endParaRPr lang="pt-BR" sz="1100" b="1">
            <a:solidFill>
              <a:schemeClr val="bg1"/>
            </a:solidFill>
          </a:endParaRPr>
        </a:p>
      </xdr:txBody>
    </xdr:sp>
    <xdr:clientData/>
  </xdr:twoCellAnchor>
  <xdr:twoCellAnchor editAs="absolute">
    <xdr:from>
      <xdr:col>4</xdr:col>
      <xdr:colOff>1672207</xdr:colOff>
      <xdr:row>1</xdr:row>
      <xdr:rowOff>95247</xdr:rowOff>
    </xdr:from>
    <xdr:to>
      <xdr:col>6</xdr:col>
      <xdr:colOff>465707</xdr:colOff>
      <xdr:row>2</xdr:row>
      <xdr:rowOff>13564</xdr:rowOff>
    </xdr:to>
    <xdr:sp macro="" textlink="Per_res!B184">
      <xdr:nvSpPr>
        <xdr:cNvPr id="5" name="Retângulo 4">
          <a:hlinkClick xmlns:r="http://schemas.openxmlformats.org/officeDocument/2006/relationships" r:id="rId4"/>
          <a:extLst>
            <a:ext uri="{FF2B5EF4-FFF2-40B4-BE49-F238E27FC236}">
              <a16:creationId xmlns:a16="http://schemas.microsoft.com/office/drawing/2014/main" id="{00000000-0008-0000-0200-000005000000}"/>
            </a:ext>
          </a:extLst>
        </xdr:cNvPr>
        <xdr:cNvSpPr/>
      </xdr:nvSpPr>
      <xdr:spPr>
        <a:xfrm>
          <a:off x="4878957" y="590547"/>
          <a:ext cx="1248833" cy="29931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BCFA9EC-C2AF-4FE6-809B-01B1626D7731}" type="TxLink">
            <a:rPr lang="en-US" sz="1100" b="1" i="0" u="none" strike="noStrike">
              <a:solidFill>
                <a:schemeClr val="bg1"/>
              </a:solidFill>
              <a:latin typeface="Calibri"/>
              <a:cs typeface="Calibri"/>
            </a:rPr>
            <a:pPr algn="ctr"/>
            <a:t>OPERAÇÕES</a:t>
          </a:fld>
          <a:endParaRPr lang="pt-BR" sz="1100" b="1">
            <a:solidFill>
              <a:schemeClr val="bg1"/>
            </a:solidFill>
          </a:endParaRPr>
        </a:p>
      </xdr:txBody>
    </xdr:sp>
    <xdr:clientData/>
  </xdr:twoCellAnchor>
  <xdr:twoCellAnchor editAs="absolute">
    <xdr:from>
      <xdr:col>6</xdr:col>
      <xdr:colOff>476251</xdr:colOff>
      <xdr:row>1</xdr:row>
      <xdr:rowOff>95247</xdr:rowOff>
    </xdr:from>
    <xdr:to>
      <xdr:col>7</xdr:col>
      <xdr:colOff>687917</xdr:colOff>
      <xdr:row>2</xdr:row>
      <xdr:rowOff>13564</xdr:rowOff>
    </xdr:to>
    <xdr:sp macro="" textlink="Per_res!B227">
      <xdr:nvSpPr>
        <xdr:cNvPr id="6" name="Retângulo 5">
          <a:hlinkClick xmlns:r="http://schemas.openxmlformats.org/officeDocument/2006/relationships" r:id="rId5"/>
          <a:extLst>
            <a:ext uri="{FF2B5EF4-FFF2-40B4-BE49-F238E27FC236}">
              <a16:creationId xmlns:a16="http://schemas.microsoft.com/office/drawing/2014/main" id="{00000000-0008-0000-0200-000006000000}"/>
            </a:ext>
          </a:extLst>
        </xdr:cNvPr>
        <xdr:cNvSpPr/>
      </xdr:nvSpPr>
      <xdr:spPr>
        <a:xfrm>
          <a:off x="6138334" y="590547"/>
          <a:ext cx="1857374" cy="29931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DF94D126-24B8-4062-ACF2-A227C5C20CAF}" type="TxLink">
            <a:rPr lang="en-US" sz="1100" b="1" i="0" u="none" strike="noStrike">
              <a:solidFill>
                <a:schemeClr val="bg1"/>
              </a:solidFill>
              <a:latin typeface="Calibri"/>
              <a:cs typeface="Calibri"/>
            </a:rPr>
            <a:pPr algn="ctr"/>
            <a:t>GESTÃO DE PESSOAS (GP)</a:t>
          </a:fld>
          <a:endParaRPr lang="pt-BR" sz="1100" b="1">
            <a:solidFill>
              <a:schemeClr val="bg1"/>
            </a:solidFill>
          </a:endParaRPr>
        </a:p>
      </xdr:txBody>
    </xdr:sp>
    <xdr:clientData/>
  </xdr:twoCellAnchor>
  <xdr:twoCellAnchor editAs="absolute">
    <xdr:from>
      <xdr:col>0</xdr:col>
      <xdr:colOff>5305</xdr:colOff>
      <xdr:row>0</xdr:row>
      <xdr:rowOff>21167</xdr:rowOff>
    </xdr:from>
    <xdr:to>
      <xdr:col>2</xdr:col>
      <xdr:colOff>613834</xdr:colOff>
      <xdr:row>2</xdr:row>
      <xdr:rowOff>15862</xdr:rowOff>
    </xdr:to>
    <xdr:pic>
      <xdr:nvPicPr>
        <xdr:cNvPr id="8" name="Imagem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305" y="21167"/>
          <a:ext cx="873112" cy="873112"/>
        </a:xfrm>
        <a:prstGeom prst="rect">
          <a:avLst/>
        </a:prstGeom>
      </xdr:spPr>
    </xdr:pic>
    <xdr:clientData fLocksWithSheet="0"/>
  </xdr:twoCellAnchor>
  <xdr:twoCellAnchor editAs="absolute">
    <xdr:from>
      <xdr:col>3</xdr:col>
      <xdr:colOff>1422399</xdr:colOff>
      <xdr:row>0</xdr:row>
      <xdr:rowOff>0</xdr:rowOff>
    </xdr:from>
    <xdr:to>
      <xdr:col>4</xdr:col>
      <xdr:colOff>274806</xdr:colOff>
      <xdr:row>1</xdr:row>
      <xdr:rowOff>2910</xdr:rowOff>
    </xdr:to>
    <xdr:sp macro="" textlink="">
      <xdr:nvSpPr>
        <xdr:cNvPr id="10" name="Retângulo 9">
          <a:hlinkClick xmlns:r="http://schemas.openxmlformats.org/officeDocument/2006/relationships" r:id="rId1"/>
          <a:extLst>
            <a:ext uri="{FF2B5EF4-FFF2-40B4-BE49-F238E27FC236}">
              <a16:creationId xmlns:a16="http://schemas.microsoft.com/office/drawing/2014/main" id="{00000000-0008-0000-0200-00000A000000}"/>
            </a:ext>
          </a:extLst>
        </xdr:cNvPr>
        <xdr:cNvSpPr>
          <a:spLocks/>
        </xdr:cNvSpPr>
      </xdr:nvSpPr>
      <xdr:spPr>
        <a:xfrm>
          <a:off x="2448982" y="0"/>
          <a:ext cx="1032574" cy="50032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DA SITUAÇÃO</a:t>
          </a:r>
          <a:endParaRPr lang="pt-BR" sz="1100" b="1">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74088</xdr:colOff>
      <xdr:row>1</xdr:row>
      <xdr:rowOff>95250</xdr:rowOff>
    </xdr:from>
    <xdr:to>
      <xdr:col>3</xdr:col>
      <xdr:colOff>1322921</xdr:colOff>
      <xdr:row>2</xdr:row>
      <xdr:rowOff>13567</xdr:rowOff>
    </xdr:to>
    <xdr:sp macro="" textlink="Per_res!B5">
      <xdr:nvSpPr>
        <xdr:cNvPr id="2" name="Retângulo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1102788" y="590550"/>
          <a:ext cx="1248833" cy="29931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E2D7EC18-F61C-4F58-9138-41FE089C20CB}" type="TxLink">
            <a:rPr lang="en-US" sz="1100" b="1" i="0" u="none" strike="noStrike">
              <a:solidFill>
                <a:schemeClr val="bg1"/>
              </a:solidFill>
              <a:latin typeface="Calibri"/>
              <a:cs typeface="Calibri"/>
            </a:rPr>
            <a:pPr algn="ctr"/>
            <a:t>ESTRATÉGIA</a:t>
          </a:fld>
          <a:endParaRPr lang="pt-BR" sz="1100" b="1">
            <a:solidFill>
              <a:schemeClr val="bg1"/>
            </a:solidFill>
          </a:endParaRPr>
        </a:p>
      </xdr:txBody>
    </xdr:sp>
    <xdr:clientData/>
  </xdr:twoCellAnchor>
  <xdr:twoCellAnchor editAs="absolute">
    <xdr:from>
      <xdr:col>3</xdr:col>
      <xdr:colOff>1333513</xdr:colOff>
      <xdr:row>1</xdr:row>
      <xdr:rowOff>95247</xdr:rowOff>
    </xdr:from>
    <xdr:to>
      <xdr:col>4</xdr:col>
      <xdr:colOff>402179</xdr:colOff>
      <xdr:row>2</xdr:row>
      <xdr:rowOff>13564</xdr:rowOff>
    </xdr:to>
    <xdr:sp macro="" textlink="Per_res!B68">
      <xdr:nvSpPr>
        <xdr:cNvPr id="3" name="Retângulo 2">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2362213" y="590547"/>
          <a:ext cx="1246716" cy="29931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F81F1B43-5828-4F77-B37D-F5DF82560E85}" type="TxLink">
            <a:rPr lang="en-US" sz="1100" b="1" i="0" u="none" strike="noStrike">
              <a:solidFill>
                <a:schemeClr val="bg1"/>
              </a:solidFill>
              <a:latin typeface="Calibri"/>
              <a:cs typeface="Calibri"/>
            </a:rPr>
            <a:pPr algn="ctr"/>
            <a:t>FINANÇAS</a:t>
          </a:fld>
          <a:endParaRPr lang="pt-BR" sz="1100" b="1">
            <a:solidFill>
              <a:schemeClr val="bg1"/>
            </a:solidFill>
          </a:endParaRPr>
        </a:p>
      </xdr:txBody>
    </xdr:sp>
    <xdr:clientData/>
  </xdr:twoCellAnchor>
  <xdr:twoCellAnchor editAs="absolute">
    <xdr:from>
      <xdr:col>4</xdr:col>
      <xdr:colOff>412751</xdr:colOff>
      <xdr:row>1</xdr:row>
      <xdr:rowOff>95249</xdr:rowOff>
    </xdr:from>
    <xdr:to>
      <xdr:col>4</xdr:col>
      <xdr:colOff>1661584</xdr:colOff>
      <xdr:row>2</xdr:row>
      <xdr:rowOff>13566</xdr:rowOff>
    </xdr:to>
    <xdr:sp macro="" textlink="Per_res!B128">
      <xdr:nvSpPr>
        <xdr:cNvPr id="4" name="Retângulo 3">
          <a:hlinkClick xmlns:r="http://schemas.openxmlformats.org/officeDocument/2006/relationships" r:id="rId3"/>
          <a:extLst>
            <a:ext uri="{FF2B5EF4-FFF2-40B4-BE49-F238E27FC236}">
              <a16:creationId xmlns:a16="http://schemas.microsoft.com/office/drawing/2014/main" id="{00000000-0008-0000-0300-000004000000}"/>
            </a:ext>
          </a:extLst>
        </xdr:cNvPr>
        <xdr:cNvSpPr/>
      </xdr:nvSpPr>
      <xdr:spPr>
        <a:xfrm>
          <a:off x="3619501" y="590549"/>
          <a:ext cx="1248833" cy="2993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F10DFEE-124D-470B-8B51-8F2DF622C059}" type="TxLink">
            <a:rPr lang="en-US" sz="1100" b="1" i="0" u="none" strike="noStrike">
              <a:solidFill>
                <a:schemeClr val="tx1">
                  <a:lumMod val="75000"/>
                  <a:lumOff val="25000"/>
                </a:schemeClr>
              </a:solidFill>
              <a:latin typeface="Calibri"/>
              <a:cs typeface="Calibri"/>
            </a:rPr>
            <a:pPr algn="ctr"/>
            <a:t>MARKETING</a:t>
          </a:fld>
          <a:endParaRPr lang="pt-BR" sz="1100" b="1">
            <a:solidFill>
              <a:schemeClr val="tx1">
                <a:lumMod val="75000"/>
                <a:lumOff val="25000"/>
              </a:schemeClr>
            </a:solidFill>
          </a:endParaRPr>
        </a:p>
      </xdr:txBody>
    </xdr:sp>
    <xdr:clientData/>
  </xdr:twoCellAnchor>
  <xdr:twoCellAnchor editAs="absolute">
    <xdr:from>
      <xdr:col>4</xdr:col>
      <xdr:colOff>1672207</xdr:colOff>
      <xdr:row>1</xdr:row>
      <xdr:rowOff>95247</xdr:rowOff>
    </xdr:from>
    <xdr:to>
      <xdr:col>6</xdr:col>
      <xdr:colOff>465707</xdr:colOff>
      <xdr:row>2</xdr:row>
      <xdr:rowOff>13564</xdr:rowOff>
    </xdr:to>
    <xdr:sp macro="" textlink="Per_res!B184">
      <xdr:nvSpPr>
        <xdr:cNvPr id="5" name="Retângulo 4">
          <a:hlinkClick xmlns:r="http://schemas.openxmlformats.org/officeDocument/2006/relationships" r:id="rId4"/>
          <a:extLst>
            <a:ext uri="{FF2B5EF4-FFF2-40B4-BE49-F238E27FC236}">
              <a16:creationId xmlns:a16="http://schemas.microsoft.com/office/drawing/2014/main" id="{00000000-0008-0000-0300-000005000000}"/>
            </a:ext>
          </a:extLst>
        </xdr:cNvPr>
        <xdr:cNvSpPr/>
      </xdr:nvSpPr>
      <xdr:spPr>
        <a:xfrm>
          <a:off x="4878957" y="590547"/>
          <a:ext cx="1248833" cy="29931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BCFA9EC-C2AF-4FE6-809B-01B1626D7731}" type="TxLink">
            <a:rPr lang="en-US" sz="1100" b="1" i="0" u="none" strike="noStrike">
              <a:solidFill>
                <a:schemeClr val="bg1"/>
              </a:solidFill>
              <a:latin typeface="Calibri"/>
              <a:cs typeface="Calibri"/>
            </a:rPr>
            <a:pPr algn="ctr"/>
            <a:t>OPERAÇÕES</a:t>
          </a:fld>
          <a:endParaRPr lang="pt-BR" sz="1100" b="1">
            <a:solidFill>
              <a:schemeClr val="bg1"/>
            </a:solidFill>
          </a:endParaRPr>
        </a:p>
      </xdr:txBody>
    </xdr:sp>
    <xdr:clientData/>
  </xdr:twoCellAnchor>
  <xdr:twoCellAnchor editAs="absolute">
    <xdr:from>
      <xdr:col>6</xdr:col>
      <xdr:colOff>476251</xdr:colOff>
      <xdr:row>1</xdr:row>
      <xdr:rowOff>95247</xdr:rowOff>
    </xdr:from>
    <xdr:to>
      <xdr:col>7</xdr:col>
      <xdr:colOff>687917</xdr:colOff>
      <xdr:row>2</xdr:row>
      <xdr:rowOff>13564</xdr:rowOff>
    </xdr:to>
    <xdr:sp macro="" textlink="Per_res!B227">
      <xdr:nvSpPr>
        <xdr:cNvPr id="6" name="Retângulo 5">
          <a:hlinkClick xmlns:r="http://schemas.openxmlformats.org/officeDocument/2006/relationships" r:id="rId5"/>
          <a:extLst>
            <a:ext uri="{FF2B5EF4-FFF2-40B4-BE49-F238E27FC236}">
              <a16:creationId xmlns:a16="http://schemas.microsoft.com/office/drawing/2014/main" id="{00000000-0008-0000-0300-000006000000}"/>
            </a:ext>
          </a:extLst>
        </xdr:cNvPr>
        <xdr:cNvSpPr/>
      </xdr:nvSpPr>
      <xdr:spPr>
        <a:xfrm>
          <a:off x="6138334" y="590547"/>
          <a:ext cx="1857374" cy="29931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DF94D126-24B8-4062-ACF2-A227C5C20CAF}" type="TxLink">
            <a:rPr lang="en-US" sz="1100" b="1" i="0" u="none" strike="noStrike">
              <a:solidFill>
                <a:schemeClr val="bg1"/>
              </a:solidFill>
              <a:latin typeface="Calibri"/>
              <a:cs typeface="Calibri"/>
            </a:rPr>
            <a:pPr algn="ctr"/>
            <a:t>GESTÃO DE PESSOAS (GP)</a:t>
          </a:fld>
          <a:endParaRPr lang="pt-BR" sz="1100" b="1">
            <a:solidFill>
              <a:schemeClr val="bg1"/>
            </a:solidFill>
          </a:endParaRPr>
        </a:p>
      </xdr:txBody>
    </xdr:sp>
    <xdr:clientData/>
  </xdr:twoCellAnchor>
  <xdr:twoCellAnchor editAs="absolute">
    <xdr:from>
      <xdr:col>0</xdr:col>
      <xdr:colOff>0</xdr:colOff>
      <xdr:row>0</xdr:row>
      <xdr:rowOff>0</xdr:rowOff>
    </xdr:from>
    <xdr:to>
      <xdr:col>2</xdr:col>
      <xdr:colOff>656167</xdr:colOff>
      <xdr:row>2</xdr:row>
      <xdr:rowOff>42333</xdr:rowOff>
    </xdr:to>
    <xdr:pic>
      <xdr:nvPicPr>
        <xdr:cNvPr id="8" name="Imagem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920750" cy="920750"/>
        </a:xfrm>
        <a:prstGeom prst="rect">
          <a:avLst/>
        </a:prstGeom>
      </xdr:spPr>
    </xdr:pic>
    <xdr:clientData fLocksWithSheet="0"/>
  </xdr:twoCellAnchor>
  <xdr:twoCellAnchor editAs="absolute">
    <xdr:from>
      <xdr:col>3</xdr:col>
      <xdr:colOff>1422399</xdr:colOff>
      <xdr:row>0</xdr:row>
      <xdr:rowOff>0</xdr:rowOff>
    </xdr:from>
    <xdr:to>
      <xdr:col>4</xdr:col>
      <xdr:colOff>274806</xdr:colOff>
      <xdr:row>1</xdr:row>
      <xdr:rowOff>2910</xdr:rowOff>
    </xdr:to>
    <xdr:sp macro="" textlink="">
      <xdr:nvSpPr>
        <xdr:cNvPr id="10" name="Retângulo 9">
          <a:hlinkClick xmlns:r="http://schemas.openxmlformats.org/officeDocument/2006/relationships" r:id="rId1"/>
          <a:extLst>
            <a:ext uri="{FF2B5EF4-FFF2-40B4-BE49-F238E27FC236}">
              <a16:creationId xmlns:a16="http://schemas.microsoft.com/office/drawing/2014/main" id="{00000000-0008-0000-0300-00000A000000}"/>
            </a:ext>
          </a:extLst>
        </xdr:cNvPr>
        <xdr:cNvSpPr>
          <a:spLocks/>
        </xdr:cNvSpPr>
      </xdr:nvSpPr>
      <xdr:spPr>
        <a:xfrm>
          <a:off x="2448982" y="0"/>
          <a:ext cx="1032574" cy="50032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DA SITUAÇÃO</a:t>
          </a:r>
          <a:endParaRPr lang="pt-BR" sz="1100" b="1">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3</xdr:col>
      <xdr:colOff>74088</xdr:colOff>
      <xdr:row>1</xdr:row>
      <xdr:rowOff>95250</xdr:rowOff>
    </xdr:from>
    <xdr:to>
      <xdr:col>3</xdr:col>
      <xdr:colOff>1322921</xdr:colOff>
      <xdr:row>2</xdr:row>
      <xdr:rowOff>13567</xdr:rowOff>
    </xdr:to>
    <xdr:sp macro="" textlink="Per_res!B5">
      <xdr:nvSpPr>
        <xdr:cNvPr id="2" name="Retângulo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1102788" y="590550"/>
          <a:ext cx="1248833" cy="29931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E2D7EC18-F61C-4F58-9138-41FE089C20CB}" type="TxLink">
            <a:rPr lang="en-US" sz="1100" b="1" i="0" u="none" strike="noStrike">
              <a:solidFill>
                <a:schemeClr val="bg1"/>
              </a:solidFill>
              <a:latin typeface="Calibri"/>
              <a:cs typeface="Calibri"/>
            </a:rPr>
            <a:pPr algn="ctr"/>
            <a:t>ESTRATÉGIA</a:t>
          </a:fld>
          <a:endParaRPr lang="pt-BR" sz="1100" b="1">
            <a:solidFill>
              <a:schemeClr val="bg1"/>
            </a:solidFill>
          </a:endParaRPr>
        </a:p>
      </xdr:txBody>
    </xdr:sp>
    <xdr:clientData/>
  </xdr:twoCellAnchor>
  <xdr:twoCellAnchor editAs="absolute">
    <xdr:from>
      <xdr:col>3</xdr:col>
      <xdr:colOff>1333513</xdr:colOff>
      <xdr:row>1</xdr:row>
      <xdr:rowOff>95247</xdr:rowOff>
    </xdr:from>
    <xdr:to>
      <xdr:col>4</xdr:col>
      <xdr:colOff>402179</xdr:colOff>
      <xdr:row>2</xdr:row>
      <xdr:rowOff>13564</xdr:rowOff>
    </xdr:to>
    <xdr:sp macro="" textlink="Per_res!B68">
      <xdr:nvSpPr>
        <xdr:cNvPr id="3" name="Retângulo 2">
          <a:hlinkClick xmlns:r="http://schemas.openxmlformats.org/officeDocument/2006/relationships" r:id="rId2"/>
          <a:extLst>
            <a:ext uri="{FF2B5EF4-FFF2-40B4-BE49-F238E27FC236}">
              <a16:creationId xmlns:a16="http://schemas.microsoft.com/office/drawing/2014/main" id="{00000000-0008-0000-0400-000003000000}"/>
            </a:ext>
          </a:extLst>
        </xdr:cNvPr>
        <xdr:cNvSpPr/>
      </xdr:nvSpPr>
      <xdr:spPr>
        <a:xfrm>
          <a:off x="2362213" y="590547"/>
          <a:ext cx="1246716" cy="29931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F81F1B43-5828-4F77-B37D-F5DF82560E85}" type="TxLink">
            <a:rPr lang="en-US" sz="1100" b="1" i="0" u="none" strike="noStrike">
              <a:solidFill>
                <a:schemeClr val="bg1"/>
              </a:solidFill>
              <a:latin typeface="Calibri"/>
              <a:cs typeface="Calibri"/>
            </a:rPr>
            <a:pPr algn="ctr"/>
            <a:t>FINANÇAS</a:t>
          </a:fld>
          <a:endParaRPr lang="pt-BR" sz="1100" b="1">
            <a:solidFill>
              <a:schemeClr val="bg1"/>
            </a:solidFill>
          </a:endParaRPr>
        </a:p>
      </xdr:txBody>
    </xdr:sp>
    <xdr:clientData/>
  </xdr:twoCellAnchor>
  <xdr:twoCellAnchor editAs="absolute">
    <xdr:from>
      <xdr:col>4</xdr:col>
      <xdr:colOff>412751</xdr:colOff>
      <xdr:row>1</xdr:row>
      <xdr:rowOff>95249</xdr:rowOff>
    </xdr:from>
    <xdr:to>
      <xdr:col>4</xdr:col>
      <xdr:colOff>1661584</xdr:colOff>
      <xdr:row>2</xdr:row>
      <xdr:rowOff>13566</xdr:rowOff>
    </xdr:to>
    <xdr:sp macro="" textlink="Per_res!B128">
      <xdr:nvSpPr>
        <xdr:cNvPr id="4" name="Retângulo 3">
          <a:hlinkClick xmlns:r="http://schemas.openxmlformats.org/officeDocument/2006/relationships" r:id="rId3"/>
          <a:extLst>
            <a:ext uri="{FF2B5EF4-FFF2-40B4-BE49-F238E27FC236}">
              <a16:creationId xmlns:a16="http://schemas.microsoft.com/office/drawing/2014/main" id="{00000000-0008-0000-0400-000004000000}"/>
            </a:ext>
          </a:extLst>
        </xdr:cNvPr>
        <xdr:cNvSpPr/>
      </xdr:nvSpPr>
      <xdr:spPr>
        <a:xfrm>
          <a:off x="3619501" y="590549"/>
          <a:ext cx="1248833" cy="29931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F10DFEE-124D-470B-8B51-8F2DF622C059}" type="TxLink">
            <a:rPr lang="en-US" sz="1100" b="1" i="0" u="none" strike="noStrike">
              <a:solidFill>
                <a:schemeClr val="bg1"/>
              </a:solidFill>
              <a:latin typeface="Calibri"/>
              <a:cs typeface="Calibri"/>
            </a:rPr>
            <a:pPr algn="ctr"/>
            <a:t>MARKETING</a:t>
          </a:fld>
          <a:endParaRPr lang="pt-BR" sz="1100" b="1">
            <a:solidFill>
              <a:schemeClr val="bg1"/>
            </a:solidFill>
          </a:endParaRPr>
        </a:p>
      </xdr:txBody>
    </xdr:sp>
    <xdr:clientData/>
  </xdr:twoCellAnchor>
  <xdr:twoCellAnchor editAs="absolute">
    <xdr:from>
      <xdr:col>4</xdr:col>
      <xdr:colOff>1672207</xdr:colOff>
      <xdr:row>1</xdr:row>
      <xdr:rowOff>95247</xdr:rowOff>
    </xdr:from>
    <xdr:to>
      <xdr:col>6</xdr:col>
      <xdr:colOff>465707</xdr:colOff>
      <xdr:row>2</xdr:row>
      <xdr:rowOff>13564</xdr:rowOff>
    </xdr:to>
    <xdr:sp macro="" textlink="Per_res!B184">
      <xdr:nvSpPr>
        <xdr:cNvPr id="5" name="Retângulo 4">
          <a:hlinkClick xmlns:r="http://schemas.openxmlformats.org/officeDocument/2006/relationships" r:id="rId4"/>
          <a:extLst>
            <a:ext uri="{FF2B5EF4-FFF2-40B4-BE49-F238E27FC236}">
              <a16:creationId xmlns:a16="http://schemas.microsoft.com/office/drawing/2014/main" id="{00000000-0008-0000-0400-000005000000}"/>
            </a:ext>
          </a:extLst>
        </xdr:cNvPr>
        <xdr:cNvSpPr/>
      </xdr:nvSpPr>
      <xdr:spPr>
        <a:xfrm>
          <a:off x="4878957" y="590547"/>
          <a:ext cx="1248833" cy="2993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BCFA9EC-C2AF-4FE6-809B-01B1626D7731}" type="TxLink">
            <a:rPr lang="en-US" sz="1100" b="1" i="0" u="none" strike="noStrike">
              <a:solidFill>
                <a:schemeClr val="tx1">
                  <a:lumMod val="75000"/>
                  <a:lumOff val="25000"/>
                </a:schemeClr>
              </a:solidFill>
              <a:latin typeface="Calibri"/>
              <a:cs typeface="Calibri"/>
            </a:rPr>
            <a:pPr algn="ctr"/>
            <a:t>OPERAÇÕES</a:t>
          </a:fld>
          <a:endParaRPr lang="pt-BR" sz="1100" b="1">
            <a:solidFill>
              <a:schemeClr val="tx1">
                <a:lumMod val="75000"/>
                <a:lumOff val="25000"/>
              </a:schemeClr>
            </a:solidFill>
          </a:endParaRPr>
        </a:p>
      </xdr:txBody>
    </xdr:sp>
    <xdr:clientData/>
  </xdr:twoCellAnchor>
  <xdr:twoCellAnchor editAs="absolute">
    <xdr:from>
      <xdr:col>6</xdr:col>
      <xdr:colOff>476251</xdr:colOff>
      <xdr:row>1</xdr:row>
      <xdr:rowOff>95247</xdr:rowOff>
    </xdr:from>
    <xdr:to>
      <xdr:col>7</xdr:col>
      <xdr:colOff>687917</xdr:colOff>
      <xdr:row>2</xdr:row>
      <xdr:rowOff>13564</xdr:rowOff>
    </xdr:to>
    <xdr:sp macro="" textlink="Per_res!B227">
      <xdr:nvSpPr>
        <xdr:cNvPr id="6" name="Retângulo 5">
          <a:hlinkClick xmlns:r="http://schemas.openxmlformats.org/officeDocument/2006/relationships" r:id="rId5"/>
          <a:extLst>
            <a:ext uri="{FF2B5EF4-FFF2-40B4-BE49-F238E27FC236}">
              <a16:creationId xmlns:a16="http://schemas.microsoft.com/office/drawing/2014/main" id="{00000000-0008-0000-0400-000006000000}"/>
            </a:ext>
          </a:extLst>
        </xdr:cNvPr>
        <xdr:cNvSpPr/>
      </xdr:nvSpPr>
      <xdr:spPr>
        <a:xfrm>
          <a:off x="6138334" y="590547"/>
          <a:ext cx="1857374" cy="29931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DF94D126-24B8-4062-ACF2-A227C5C20CAF}" type="TxLink">
            <a:rPr lang="en-US" sz="1100" b="1" i="0" u="none" strike="noStrike">
              <a:solidFill>
                <a:schemeClr val="bg1"/>
              </a:solidFill>
              <a:latin typeface="Calibri"/>
              <a:cs typeface="Calibri"/>
            </a:rPr>
            <a:pPr algn="ctr"/>
            <a:t>GESTÃO DE PESSOAS (GP)</a:t>
          </a:fld>
          <a:endParaRPr lang="pt-BR" sz="1100" b="1">
            <a:solidFill>
              <a:schemeClr val="bg1"/>
            </a:solidFill>
          </a:endParaRPr>
        </a:p>
      </xdr:txBody>
    </xdr:sp>
    <xdr:clientData/>
  </xdr:twoCellAnchor>
  <xdr:twoCellAnchor editAs="absolute">
    <xdr:from>
      <xdr:col>0</xdr:col>
      <xdr:colOff>0</xdr:colOff>
      <xdr:row>0</xdr:row>
      <xdr:rowOff>0</xdr:rowOff>
    </xdr:from>
    <xdr:to>
      <xdr:col>2</xdr:col>
      <xdr:colOff>656167</xdr:colOff>
      <xdr:row>2</xdr:row>
      <xdr:rowOff>42333</xdr:rowOff>
    </xdr:to>
    <xdr:pic>
      <xdr:nvPicPr>
        <xdr:cNvPr id="8" name="Imagem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920750" cy="920750"/>
        </a:xfrm>
        <a:prstGeom prst="rect">
          <a:avLst/>
        </a:prstGeom>
      </xdr:spPr>
    </xdr:pic>
    <xdr:clientData fLocksWithSheet="0"/>
  </xdr:twoCellAnchor>
  <xdr:twoCellAnchor editAs="absolute">
    <xdr:from>
      <xdr:col>3</xdr:col>
      <xdr:colOff>1422399</xdr:colOff>
      <xdr:row>0</xdr:row>
      <xdr:rowOff>0</xdr:rowOff>
    </xdr:from>
    <xdr:to>
      <xdr:col>4</xdr:col>
      <xdr:colOff>274806</xdr:colOff>
      <xdr:row>1</xdr:row>
      <xdr:rowOff>2910</xdr:rowOff>
    </xdr:to>
    <xdr:sp macro="" textlink="">
      <xdr:nvSpPr>
        <xdr:cNvPr id="10" name="Retângulo 9">
          <a:hlinkClick xmlns:r="http://schemas.openxmlformats.org/officeDocument/2006/relationships" r:id="rId1"/>
          <a:extLst>
            <a:ext uri="{FF2B5EF4-FFF2-40B4-BE49-F238E27FC236}">
              <a16:creationId xmlns:a16="http://schemas.microsoft.com/office/drawing/2014/main" id="{00000000-0008-0000-0400-00000A000000}"/>
            </a:ext>
          </a:extLst>
        </xdr:cNvPr>
        <xdr:cNvSpPr>
          <a:spLocks/>
        </xdr:cNvSpPr>
      </xdr:nvSpPr>
      <xdr:spPr>
        <a:xfrm>
          <a:off x="2448982" y="0"/>
          <a:ext cx="1032574" cy="50032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DA SITUAÇÃO</a:t>
          </a:r>
          <a:endParaRPr lang="pt-BR" sz="1100" b="1">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3</xdr:col>
      <xdr:colOff>74088</xdr:colOff>
      <xdr:row>1</xdr:row>
      <xdr:rowOff>95250</xdr:rowOff>
    </xdr:from>
    <xdr:to>
      <xdr:col>3</xdr:col>
      <xdr:colOff>1322921</xdr:colOff>
      <xdr:row>2</xdr:row>
      <xdr:rowOff>13567</xdr:rowOff>
    </xdr:to>
    <xdr:sp macro="" textlink="Per_res!B5">
      <xdr:nvSpPr>
        <xdr:cNvPr id="2" name="Retângulo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1102788" y="590550"/>
          <a:ext cx="1248833" cy="29931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E2D7EC18-F61C-4F58-9138-41FE089C20CB}" type="TxLink">
            <a:rPr lang="en-US" sz="1100" b="1" i="0" u="none" strike="noStrike">
              <a:solidFill>
                <a:schemeClr val="bg1"/>
              </a:solidFill>
              <a:latin typeface="Calibri"/>
              <a:cs typeface="Calibri"/>
            </a:rPr>
            <a:pPr algn="ctr"/>
            <a:t>ESTRATÉGIA</a:t>
          </a:fld>
          <a:endParaRPr lang="pt-BR" sz="1100" b="1">
            <a:solidFill>
              <a:schemeClr val="bg1"/>
            </a:solidFill>
          </a:endParaRPr>
        </a:p>
      </xdr:txBody>
    </xdr:sp>
    <xdr:clientData/>
  </xdr:twoCellAnchor>
  <xdr:twoCellAnchor editAs="absolute">
    <xdr:from>
      <xdr:col>3</xdr:col>
      <xdr:colOff>1333513</xdr:colOff>
      <xdr:row>1</xdr:row>
      <xdr:rowOff>95247</xdr:rowOff>
    </xdr:from>
    <xdr:to>
      <xdr:col>4</xdr:col>
      <xdr:colOff>402179</xdr:colOff>
      <xdr:row>2</xdr:row>
      <xdr:rowOff>13564</xdr:rowOff>
    </xdr:to>
    <xdr:sp macro="" textlink="Per_res!B68">
      <xdr:nvSpPr>
        <xdr:cNvPr id="3" name="Retângulo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2362213" y="590547"/>
          <a:ext cx="1246716" cy="29931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F81F1B43-5828-4F77-B37D-F5DF82560E85}" type="TxLink">
            <a:rPr lang="en-US" sz="1100" b="1" i="0" u="none" strike="noStrike">
              <a:solidFill>
                <a:schemeClr val="bg1"/>
              </a:solidFill>
              <a:latin typeface="Calibri"/>
              <a:cs typeface="Calibri"/>
            </a:rPr>
            <a:pPr algn="ctr"/>
            <a:t>FINANÇAS</a:t>
          </a:fld>
          <a:endParaRPr lang="pt-BR" sz="1100" b="1">
            <a:solidFill>
              <a:schemeClr val="bg1"/>
            </a:solidFill>
          </a:endParaRPr>
        </a:p>
      </xdr:txBody>
    </xdr:sp>
    <xdr:clientData/>
  </xdr:twoCellAnchor>
  <xdr:twoCellAnchor editAs="absolute">
    <xdr:from>
      <xdr:col>4</xdr:col>
      <xdr:colOff>412751</xdr:colOff>
      <xdr:row>1</xdr:row>
      <xdr:rowOff>95249</xdr:rowOff>
    </xdr:from>
    <xdr:to>
      <xdr:col>4</xdr:col>
      <xdr:colOff>1661584</xdr:colOff>
      <xdr:row>2</xdr:row>
      <xdr:rowOff>13566</xdr:rowOff>
    </xdr:to>
    <xdr:sp macro="" textlink="Per_res!B128">
      <xdr:nvSpPr>
        <xdr:cNvPr id="4" name="Retângulo 3">
          <a:hlinkClick xmlns:r="http://schemas.openxmlformats.org/officeDocument/2006/relationships" r:id="rId3"/>
          <a:extLst>
            <a:ext uri="{FF2B5EF4-FFF2-40B4-BE49-F238E27FC236}">
              <a16:creationId xmlns:a16="http://schemas.microsoft.com/office/drawing/2014/main" id="{00000000-0008-0000-0500-000004000000}"/>
            </a:ext>
          </a:extLst>
        </xdr:cNvPr>
        <xdr:cNvSpPr/>
      </xdr:nvSpPr>
      <xdr:spPr>
        <a:xfrm>
          <a:off x="3619501" y="590549"/>
          <a:ext cx="1248833" cy="29931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F10DFEE-124D-470B-8B51-8F2DF622C059}" type="TxLink">
            <a:rPr lang="en-US" sz="1100" b="1" i="0" u="none" strike="noStrike">
              <a:solidFill>
                <a:schemeClr val="bg1"/>
              </a:solidFill>
              <a:latin typeface="Calibri"/>
              <a:cs typeface="Calibri"/>
            </a:rPr>
            <a:pPr algn="ctr"/>
            <a:t>MARKETING</a:t>
          </a:fld>
          <a:endParaRPr lang="pt-BR" sz="1100" b="1">
            <a:solidFill>
              <a:schemeClr val="bg1"/>
            </a:solidFill>
          </a:endParaRPr>
        </a:p>
      </xdr:txBody>
    </xdr:sp>
    <xdr:clientData/>
  </xdr:twoCellAnchor>
  <xdr:twoCellAnchor editAs="absolute">
    <xdr:from>
      <xdr:col>4</xdr:col>
      <xdr:colOff>1672207</xdr:colOff>
      <xdr:row>1</xdr:row>
      <xdr:rowOff>95247</xdr:rowOff>
    </xdr:from>
    <xdr:to>
      <xdr:col>6</xdr:col>
      <xdr:colOff>465707</xdr:colOff>
      <xdr:row>2</xdr:row>
      <xdr:rowOff>13564</xdr:rowOff>
    </xdr:to>
    <xdr:sp macro="" textlink="Per_res!B184">
      <xdr:nvSpPr>
        <xdr:cNvPr id="5" name="Retângulo 4">
          <a:hlinkClick xmlns:r="http://schemas.openxmlformats.org/officeDocument/2006/relationships" r:id="rId4"/>
          <a:extLst>
            <a:ext uri="{FF2B5EF4-FFF2-40B4-BE49-F238E27FC236}">
              <a16:creationId xmlns:a16="http://schemas.microsoft.com/office/drawing/2014/main" id="{00000000-0008-0000-0500-000005000000}"/>
            </a:ext>
          </a:extLst>
        </xdr:cNvPr>
        <xdr:cNvSpPr/>
      </xdr:nvSpPr>
      <xdr:spPr>
        <a:xfrm>
          <a:off x="4878957" y="590547"/>
          <a:ext cx="1248833" cy="29931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BCFA9EC-C2AF-4FE6-809B-01B1626D7731}" type="TxLink">
            <a:rPr lang="en-US" sz="1100" b="1" i="0" u="none" strike="noStrike">
              <a:solidFill>
                <a:schemeClr val="bg1"/>
              </a:solidFill>
              <a:latin typeface="Calibri"/>
              <a:cs typeface="Calibri"/>
            </a:rPr>
            <a:pPr algn="ctr"/>
            <a:t>OPERAÇÕES</a:t>
          </a:fld>
          <a:endParaRPr lang="pt-BR" sz="1100" b="1">
            <a:solidFill>
              <a:schemeClr val="bg1"/>
            </a:solidFill>
          </a:endParaRPr>
        </a:p>
      </xdr:txBody>
    </xdr:sp>
    <xdr:clientData/>
  </xdr:twoCellAnchor>
  <xdr:twoCellAnchor editAs="absolute">
    <xdr:from>
      <xdr:col>6</xdr:col>
      <xdr:colOff>476251</xdr:colOff>
      <xdr:row>1</xdr:row>
      <xdr:rowOff>95247</xdr:rowOff>
    </xdr:from>
    <xdr:to>
      <xdr:col>7</xdr:col>
      <xdr:colOff>687917</xdr:colOff>
      <xdr:row>2</xdr:row>
      <xdr:rowOff>13564</xdr:rowOff>
    </xdr:to>
    <xdr:sp macro="" textlink="Per_res!B227">
      <xdr:nvSpPr>
        <xdr:cNvPr id="6" name="Retângulo 5">
          <a:hlinkClick xmlns:r="http://schemas.openxmlformats.org/officeDocument/2006/relationships" r:id="rId5"/>
          <a:extLst>
            <a:ext uri="{FF2B5EF4-FFF2-40B4-BE49-F238E27FC236}">
              <a16:creationId xmlns:a16="http://schemas.microsoft.com/office/drawing/2014/main" id="{00000000-0008-0000-0500-000006000000}"/>
            </a:ext>
          </a:extLst>
        </xdr:cNvPr>
        <xdr:cNvSpPr/>
      </xdr:nvSpPr>
      <xdr:spPr>
        <a:xfrm>
          <a:off x="6138334" y="590547"/>
          <a:ext cx="1857374" cy="2993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DF94D126-24B8-4062-ACF2-A227C5C20CAF}" type="TxLink">
            <a:rPr lang="en-US" sz="1100" b="1" i="0" u="none" strike="noStrike">
              <a:solidFill>
                <a:schemeClr val="tx1">
                  <a:lumMod val="75000"/>
                  <a:lumOff val="25000"/>
                </a:schemeClr>
              </a:solidFill>
              <a:latin typeface="Calibri"/>
              <a:cs typeface="Calibri"/>
            </a:rPr>
            <a:pPr algn="ctr"/>
            <a:t>GESTÃO DE PESSOAS (GP)</a:t>
          </a:fld>
          <a:endParaRPr lang="pt-BR" sz="1100" b="1">
            <a:solidFill>
              <a:schemeClr val="tx1">
                <a:lumMod val="75000"/>
                <a:lumOff val="25000"/>
              </a:schemeClr>
            </a:solidFill>
          </a:endParaRPr>
        </a:p>
      </xdr:txBody>
    </xdr:sp>
    <xdr:clientData/>
  </xdr:twoCellAnchor>
  <xdr:twoCellAnchor editAs="absolute">
    <xdr:from>
      <xdr:col>0</xdr:col>
      <xdr:colOff>0</xdr:colOff>
      <xdr:row>0</xdr:row>
      <xdr:rowOff>0</xdr:rowOff>
    </xdr:from>
    <xdr:to>
      <xdr:col>2</xdr:col>
      <xdr:colOff>624417</xdr:colOff>
      <xdr:row>2</xdr:row>
      <xdr:rowOff>10583</xdr:rowOff>
    </xdr:to>
    <xdr:pic>
      <xdr:nvPicPr>
        <xdr:cNvPr id="8" name="Imagem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889000" cy="889000"/>
        </a:xfrm>
        <a:prstGeom prst="rect">
          <a:avLst/>
        </a:prstGeom>
      </xdr:spPr>
    </xdr:pic>
    <xdr:clientData fLocksWithSheet="0"/>
  </xdr:twoCellAnchor>
  <xdr:twoCellAnchor editAs="absolute">
    <xdr:from>
      <xdr:col>3</xdr:col>
      <xdr:colOff>1422399</xdr:colOff>
      <xdr:row>0</xdr:row>
      <xdr:rowOff>0</xdr:rowOff>
    </xdr:from>
    <xdr:to>
      <xdr:col>4</xdr:col>
      <xdr:colOff>274806</xdr:colOff>
      <xdr:row>1</xdr:row>
      <xdr:rowOff>2910</xdr:rowOff>
    </xdr:to>
    <xdr:sp macro="" textlink="">
      <xdr:nvSpPr>
        <xdr:cNvPr id="10" name="Retângulo 9">
          <a:hlinkClick xmlns:r="http://schemas.openxmlformats.org/officeDocument/2006/relationships" r:id="rId1"/>
          <a:extLst>
            <a:ext uri="{FF2B5EF4-FFF2-40B4-BE49-F238E27FC236}">
              <a16:creationId xmlns:a16="http://schemas.microsoft.com/office/drawing/2014/main" id="{00000000-0008-0000-0500-00000A000000}"/>
            </a:ext>
          </a:extLst>
        </xdr:cNvPr>
        <xdr:cNvSpPr>
          <a:spLocks/>
        </xdr:cNvSpPr>
      </xdr:nvSpPr>
      <xdr:spPr>
        <a:xfrm>
          <a:off x="2448982" y="0"/>
          <a:ext cx="1032574" cy="50032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DA SITUAÇÃO</a:t>
          </a:r>
          <a:endParaRPr lang="pt-BR" sz="1100" b="1">
            <a:solidFill>
              <a:schemeClr val="bg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5</xdr:col>
      <xdr:colOff>1386413</xdr:colOff>
      <xdr:row>0</xdr:row>
      <xdr:rowOff>0</xdr:rowOff>
    </xdr:from>
    <xdr:to>
      <xdr:col>6</xdr:col>
      <xdr:colOff>850896</xdr:colOff>
      <xdr:row>1</xdr:row>
      <xdr:rowOff>2910</xdr:rowOff>
    </xdr:to>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600-000003000000}"/>
            </a:ext>
          </a:extLst>
        </xdr:cNvPr>
        <xdr:cNvSpPr>
          <a:spLocks/>
        </xdr:cNvSpPr>
      </xdr:nvSpPr>
      <xdr:spPr>
        <a:xfrm>
          <a:off x="6614580"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i="0">
              <a:solidFill>
                <a:schemeClr val="lt1"/>
              </a:solidFill>
              <a:effectLst/>
              <a:latin typeface="+mn-lt"/>
              <a:ea typeface="+mn-ea"/>
              <a:cs typeface="+mn-cs"/>
            </a:rPr>
            <a:t>RELATÓRIO DE IMPRESSÃO</a:t>
          </a:r>
          <a:endParaRPr lang="pt-BR" sz="1100" b="1">
            <a:solidFill>
              <a:schemeClr val="lt1"/>
            </a:solidFill>
            <a:latin typeface="+mn-lt"/>
            <a:ea typeface="+mn-ea"/>
            <a:cs typeface="+mn-cs"/>
          </a:endParaRPr>
        </a:p>
      </xdr:txBody>
    </xdr:sp>
    <xdr:clientData/>
  </xdr:twoCellAnchor>
  <xdr:twoCellAnchor editAs="absolute">
    <xdr:from>
      <xdr:col>1</xdr:col>
      <xdr:colOff>0</xdr:colOff>
      <xdr:row>0</xdr:row>
      <xdr:rowOff>95250</xdr:rowOff>
    </xdr:from>
    <xdr:to>
      <xdr:col>2</xdr:col>
      <xdr:colOff>867833</xdr:colOff>
      <xdr:row>0</xdr:row>
      <xdr:rowOff>423306</xdr:rowOff>
    </xdr:to>
    <xdr:pic>
      <xdr:nvPicPr>
        <xdr:cNvPr id="4" name="Imagem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750" y="95250"/>
          <a:ext cx="973666" cy="328056"/>
        </a:xfrm>
        <a:prstGeom prst="rect">
          <a:avLst/>
        </a:prstGeom>
      </xdr:spPr>
    </xdr:pic>
    <xdr:clientData fLocksWithSheet="0"/>
  </xdr:twoCellAnchor>
  <xdr:twoCellAnchor editAs="absolute">
    <xdr:from>
      <xdr:col>2</xdr:col>
      <xdr:colOff>1142999</xdr:colOff>
      <xdr:row>0</xdr:row>
      <xdr:rowOff>0</xdr:rowOff>
    </xdr:from>
    <xdr:to>
      <xdr:col>3</xdr:col>
      <xdr:colOff>374648</xdr:colOff>
      <xdr:row>1</xdr:row>
      <xdr:rowOff>2910</xdr:rowOff>
    </xdr:to>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600-000005000000}"/>
            </a:ext>
          </a:extLst>
        </xdr:cNvPr>
        <xdr:cNvSpPr>
          <a:spLocks/>
        </xdr:cNvSpPr>
      </xdr:nvSpPr>
      <xdr:spPr>
        <a:xfrm>
          <a:off x="14075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t>PERGUNTAS E RESPOSTAS</a:t>
          </a:r>
        </a:p>
      </xdr:txBody>
    </xdr:sp>
    <xdr:clientData/>
  </xdr:twoCellAnchor>
  <xdr:twoCellAnchor editAs="absolute">
    <xdr:from>
      <xdr:col>3</xdr:col>
      <xdr:colOff>374649</xdr:colOff>
      <xdr:row>0</xdr:row>
      <xdr:rowOff>0</xdr:rowOff>
    </xdr:from>
    <xdr:to>
      <xdr:col>3</xdr:col>
      <xdr:colOff>1407223</xdr:colOff>
      <xdr:row>1</xdr:row>
      <xdr:rowOff>2910</xdr:rowOff>
    </xdr:to>
    <xdr:sp macro="" textlink="">
      <xdr:nvSpPr>
        <xdr:cNvPr id="6" name="Retângulo 5">
          <a:hlinkClick xmlns:r="http://schemas.openxmlformats.org/officeDocument/2006/relationships" r:id="rId4"/>
          <a:extLst>
            <a:ext uri="{FF2B5EF4-FFF2-40B4-BE49-F238E27FC236}">
              <a16:creationId xmlns:a16="http://schemas.microsoft.com/office/drawing/2014/main" id="{00000000-0008-0000-0600-000006000000}"/>
            </a:ext>
          </a:extLst>
        </xdr:cNvPr>
        <xdr:cNvSpPr>
          <a:spLocks/>
        </xdr:cNvSpPr>
      </xdr:nvSpPr>
      <xdr:spPr>
        <a:xfrm>
          <a:off x="2448982" y="0"/>
          <a:ext cx="1032574"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DA SITUAÇÃO</a:t>
          </a:r>
          <a:endParaRPr lang="pt-BR" sz="1100" b="1">
            <a:solidFill>
              <a:schemeClr val="bg1"/>
            </a:solidFill>
          </a:endParaRPr>
        </a:p>
      </xdr:txBody>
    </xdr:sp>
    <xdr:clientData/>
  </xdr:twoCellAnchor>
  <xdr:twoCellAnchor editAs="absolute">
    <xdr:from>
      <xdr:col>3</xdr:col>
      <xdr:colOff>1405466</xdr:colOff>
      <xdr:row>0</xdr:row>
      <xdr:rowOff>0</xdr:rowOff>
    </xdr:from>
    <xdr:to>
      <xdr:col>4</xdr:col>
      <xdr:colOff>910167</xdr:colOff>
      <xdr:row>1</xdr:row>
      <xdr:rowOff>2910</xdr:rowOff>
    </xdr:to>
    <xdr:sp macro="" textlink="">
      <xdr:nvSpPr>
        <xdr:cNvPr id="7" name="Retângulo 6">
          <a:hlinkClick xmlns:r="http://schemas.openxmlformats.org/officeDocument/2006/relationships" r:id="rId5"/>
          <a:extLst>
            <a:ext uri="{FF2B5EF4-FFF2-40B4-BE49-F238E27FC236}">
              <a16:creationId xmlns:a16="http://schemas.microsoft.com/office/drawing/2014/main" id="{00000000-0008-0000-0600-000007000000}"/>
            </a:ext>
          </a:extLst>
        </xdr:cNvPr>
        <xdr:cNvSpPr>
          <a:spLocks/>
        </xdr:cNvSpPr>
      </xdr:nvSpPr>
      <xdr:spPr>
        <a:xfrm>
          <a:off x="3479799" y="0"/>
          <a:ext cx="1081618" cy="50032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DE EXPECTATIVAS</a:t>
          </a:r>
          <a:endParaRPr lang="pt-BR" sz="1100" b="1"/>
        </a:p>
      </xdr:txBody>
    </xdr:sp>
    <xdr:clientData/>
  </xdr:twoCellAnchor>
  <xdr:twoCellAnchor editAs="absolute">
    <xdr:from>
      <xdr:col>4</xdr:col>
      <xdr:colOff>880532</xdr:colOff>
      <xdr:row>0</xdr:row>
      <xdr:rowOff>0</xdr:rowOff>
    </xdr:from>
    <xdr:to>
      <xdr:col>5</xdr:col>
      <xdr:colOff>345014</xdr:colOff>
      <xdr:row>1</xdr:row>
      <xdr:rowOff>2910</xdr:rowOff>
    </xdr:to>
    <xdr:sp macro="" textlink="">
      <xdr:nvSpPr>
        <xdr:cNvPr id="8" name="Retângulo 7">
          <a:hlinkClick xmlns:r="http://schemas.openxmlformats.org/officeDocument/2006/relationships" r:id="rId6"/>
          <a:extLst>
            <a:ext uri="{FF2B5EF4-FFF2-40B4-BE49-F238E27FC236}">
              <a16:creationId xmlns:a16="http://schemas.microsoft.com/office/drawing/2014/main" id="{00000000-0008-0000-0600-000008000000}"/>
            </a:ext>
          </a:extLst>
        </xdr:cNvPr>
        <xdr:cNvSpPr>
          <a:spLocks/>
        </xdr:cNvSpPr>
      </xdr:nvSpPr>
      <xdr:spPr>
        <a:xfrm>
          <a:off x="45317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RELATÓRIOS</a:t>
          </a:r>
          <a:endParaRPr lang="pt-BR" sz="1100" b="1"/>
        </a:p>
      </xdr:txBody>
    </xdr:sp>
    <xdr:clientData/>
  </xdr:twoCellAnchor>
  <xdr:twoCellAnchor editAs="absolute">
    <xdr:from>
      <xdr:col>5</xdr:col>
      <xdr:colOff>345015</xdr:colOff>
      <xdr:row>0</xdr:row>
      <xdr:rowOff>0</xdr:rowOff>
    </xdr:from>
    <xdr:to>
      <xdr:col>5</xdr:col>
      <xdr:colOff>1386414</xdr:colOff>
      <xdr:row>1</xdr:row>
      <xdr:rowOff>2910</xdr:rowOff>
    </xdr:to>
    <xdr:sp macro="" textlink="">
      <xdr:nvSpPr>
        <xdr:cNvPr id="9" name="Retângulo 8">
          <a:hlinkClick xmlns:r="http://schemas.openxmlformats.org/officeDocument/2006/relationships" r:id="rId7"/>
          <a:extLst>
            <a:ext uri="{FF2B5EF4-FFF2-40B4-BE49-F238E27FC236}">
              <a16:creationId xmlns:a16="http://schemas.microsoft.com/office/drawing/2014/main" id="{00000000-0008-0000-0600-000009000000}"/>
            </a:ext>
          </a:extLst>
        </xdr:cNvPr>
        <xdr:cNvSpPr>
          <a:spLocks/>
        </xdr:cNvSpPr>
      </xdr:nvSpPr>
      <xdr:spPr>
        <a:xfrm>
          <a:off x="55731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DASHBOARD</a:t>
          </a:r>
          <a:endParaRPr lang="pt-BR" sz="1100" b="1"/>
        </a:p>
      </xdr:txBody>
    </xdr:sp>
    <xdr:clientData/>
  </xdr:twoCellAnchor>
  <xdr:twoCellAnchor editAs="absolute">
    <xdr:from>
      <xdr:col>6</xdr:col>
      <xdr:colOff>906032</xdr:colOff>
      <xdr:row>0</xdr:row>
      <xdr:rowOff>0</xdr:rowOff>
    </xdr:from>
    <xdr:to>
      <xdr:col>7</xdr:col>
      <xdr:colOff>364631</xdr:colOff>
      <xdr:row>1</xdr:row>
      <xdr:rowOff>2910</xdr:rowOff>
    </xdr:to>
    <xdr:sp macro="" textlink="">
      <xdr:nvSpPr>
        <xdr:cNvPr id="10" name="Retângulo 9">
          <a:hlinkClick xmlns:r="http://schemas.openxmlformats.org/officeDocument/2006/relationships" r:id="rId8"/>
          <a:extLst>
            <a:ext uri="{FF2B5EF4-FFF2-40B4-BE49-F238E27FC236}">
              <a16:creationId xmlns:a16="http://schemas.microsoft.com/office/drawing/2014/main" id="{00000000-0008-0000-0600-00000A000000}"/>
            </a:ext>
          </a:extLst>
        </xdr:cNvPr>
        <xdr:cNvSpPr>
          <a:spLocks/>
        </xdr:cNvSpPr>
      </xdr:nvSpPr>
      <xdr:spPr>
        <a:xfrm>
          <a:off x="7711115" y="0"/>
          <a:ext cx="1035516" cy="500327"/>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a:solidFill>
                <a:schemeClr val="lt1"/>
              </a:solidFill>
              <a:latin typeface="+mn-lt"/>
              <a:ea typeface="+mn-ea"/>
              <a:cs typeface="+mn-cs"/>
            </a:rPr>
            <a:t>INSTRUÇÕES</a:t>
          </a:r>
        </a:p>
      </xdr:txBody>
    </xdr:sp>
    <xdr:clientData/>
  </xdr:twoCellAnchor>
  <xdr:twoCellAnchor editAs="absolute">
    <xdr:from>
      <xdr:col>2</xdr:col>
      <xdr:colOff>1333500</xdr:colOff>
      <xdr:row>1</xdr:row>
      <xdr:rowOff>116416</xdr:rowOff>
    </xdr:from>
    <xdr:to>
      <xdr:col>3</xdr:col>
      <xdr:colOff>888996</xdr:colOff>
      <xdr:row>2</xdr:row>
      <xdr:rowOff>34733</xdr:rowOff>
    </xdr:to>
    <xdr:sp macro="" textlink="">
      <xdr:nvSpPr>
        <xdr:cNvPr id="11" name="Retângulo 10">
          <a:extLst>
            <a:ext uri="{FF2B5EF4-FFF2-40B4-BE49-F238E27FC236}">
              <a16:creationId xmlns:a16="http://schemas.microsoft.com/office/drawing/2014/main" id="{7A171440-02EE-43F9-8724-D2A097F5DDB7}"/>
            </a:ext>
          </a:extLst>
        </xdr:cNvPr>
        <xdr:cNvSpPr/>
      </xdr:nvSpPr>
      <xdr:spPr>
        <a:xfrm>
          <a:off x="1598083" y="613833"/>
          <a:ext cx="1365246" cy="2993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i="0" u="none" strike="noStrike">
              <a:solidFill>
                <a:schemeClr val="tx1">
                  <a:lumMod val="75000"/>
                  <a:lumOff val="25000"/>
                </a:schemeClr>
              </a:solidFill>
              <a:latin typeface="Calibri"/>
              <a:cs typeface="Calibri"/>
            </a:rPr>
            <a:t>ANÁLISE</a:t>
          </a: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836088</xdr:colOff>
      <xdr:row>1</xdr:row>
      <xdr:rowOff>95250</xdr:rowOff>
    </xdr:from>
    <xdr:to>
      <xdr:col>3</xdr:col>
      <xdr:colOff>95250</xdr:colOff>
      <xdr:row>2</xdr:row>
      <xdr:rowOff>13567</xdr:rowOff>
    </xdr:to>
    <xdr:sp macro="" textlink="">
      <xdr:nvSpPr>
        <xdr:cNvPr id="2" name="Retângulo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1100671" y="592667"/>
          <a:ext cx="1365246" cy="2993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i="0" u="none" strike="noStrike">
              <a:solidFill>
                <a:schemeClr val="tx1">
                  <a:lumMod val="75000"/>
                  <a:lumOff val="25000"/>
                </a:schemeClr>
              </a:solidFill>
              <a:latin typeface="Calibri"/>
              <a:cs typeface="Calibri"/>
            </a:rPr>
            <a:t>RANKING</a:t>
          </a:r>
          <a:r>
            <a:rPr lang="en-US" sz="1100" b="1" i="0" u="none" strike="noStrike" baseline="0">
              <a:solidFill>
                <a:schemeClr val="tx1">
                  <a:lumMod val="75000"/>
                  <a:lumOff val="25000"/>
                </a:schemeClr>
              </a:solidFill>
              <a:latin typeface="Calibri"/>
              <a:cs typeface="Calibri"/>
            </a:rPr>
            <a:t> GERAL</a:t>
          </a:r>
          <a:endParaRPr lang="en-US" sz="1100" b="1" i="0" u="none" strike="noStrike">
            <a:solidFill>
              <a:schemeClr val="tx1">
                <a:lumMod val="75000"/>
                <a:lumOff val="25000"/>
              </a:schemeClr>
            </a:solidFill>
            <a:latin typeface="Calibri"/>
            <a:cs typeface="Calibri"/>
          </a:endParaRPr>
        </a:p>
      </xdr:txBody>
    </xdr:sp>
    <xdr:clientData/>
  </xdr:twoCellAnchor>
  <xdr:twoCellAnchor editAs="absolute">
    <xdr:from>
      <xdr:col>3</xdr:col>
      <xdr:colOff>105829</xdr:colOff>
      <xdr:row>1</xdr:row>
      <xdr:rowOff>95247</xdr:rowOff>
    </xdr:from>
    <xdr:to>
      <xdr:col>3</xdr:col>
      <xdr:colOff>1682750</xdr:colOff>
      <xdr:row>2</xdr:row>
      <xdr:rowOff>13564</xdr:rowOff>
    </xdr:to>
    <xdr:sp macro="" textlink="">
      <xdr:nvSpPr>
        <xdr:cNvPr id="3" name="Retângulo 2">
          <a:hlinkClick xmlns:r="http://schemas.openxmlformats.org/officeDocument/2006/relationships" r:id="rId2"/>
          <a:extLst>
            <a:ext uri="{FF2B5EF4-FFF2-40B4-BE49-F238E27FC236}">
              <a16:creationId xmlns:a16="http://schemas.microsoft.com/office/drawing/2014/main" id="{00000000-0008-0000-0700-000003000000}"/>
            </a:ext>
          </a:extLst>
        </xdr:cNvPr>
        <xdr:cNvSpPr/>
      </xdr:nvSpPr>
      <xdr:spPr>
        <a:xfrm>
          <a:off x="2476496" y="592664"/>
          <a:ext cx="1576921" cy="29931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i="0" u="none" strike="noStrike">
              <a:solidFill>
                <a:schemeClr val="bg1"/>
              </a:solidFill>
              <a:latin typeface="Calibri"/>
              <a:cs typeface="Calibri"/>
            </a:rPr>
            <a:t>RANKING</a:t>
          </a:r>
          <a:r>
            <a:rPr lang="en-US" sz="1100" b="1" i="0" u="none" strike="noStrike" baseline="0">
              <a:solidFill>
                <a:schemeClr val="bg1"/>
              </a:solidFill>
              <a:latin typeface="Calibri"/>
              <a:cs typeface="Calibri"/>
            </a:rPr>
            <a:t> ESPECÍFICO</a:t>
          </a:r>
          <a:endParaRPr lang="en-US" sz="1100" b="1" i="0" u="none" strike="noStrike">
            <a:solidFill>
              <a:schemeClr val="bg1"/>
            </a:solidFill>
            <a:latin typeface="Calibri"/>
            <a:cs typeface="Calibri"/>
          </a:endParaRPr>
        </a:p>
      </xdr:txBody>
    </xdr:sp>
    <xdr:clientData/>
  </xdr:twoCellAnchor>
  <xdr:twoCellAnchor editAs="absolute">
    <xdr:from>
      <xdr:col>5</xdr:col>
      <xdr:colOff>539747</xdr:colOff>
      <xdr:row>0</xdr:row>
      <xdr:rowOff>0</xdr:rowOff>
    </xdr:from>
    <xdr:to>
      <xdr:col>5</xdr:col>
      <xdr:colOff>1581146</xdr:colOff>
      <xdr:row>1</xdr:row>
      <xdr:rowOff>2910</xdr:rowOff>
    </xdr:to>
    <xdr:sp macro="" textlink="">
      <xdr:nvSpPr>
        <xdr:cNvPr id="12" name="Retângulo 11">
          <a:hlinkClick xmlns:r="http://schemas.openxmlformats.org/officeDocument/2006/relationships" r:id="rId3"/>
          <a:extLst>
            <a:ext uri="{FF2B5EF4-FFF2-40B4-BE49-F238E27FC236}">
              <a16:creationId xmlns:a16="http://schemas.microsoft.com/office/drawing/2014/main" id="{00000000-0008-0000-0700-00000C000000}"/>
            </a:ext>
          </a:extLst>
        </xdr:cNvPr>
        <xdr:cNvSpPr>
          <a:spLocks/>
        </xdr:cNvSpPr>
      </xdr:nvSpPr>
      <xdr:spPr>
        <a:xfrm>
          <a:off x="6614580"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i="0">
              <a:solidFill>
                <a:schemeClr val="lt1"/>
              </a:solidFill>
              <a:effectLst/>
              <a:latin typeface="+mn-lt"/>
              <a:ea typeface="+mn-ea"/>
              <a:cs typeface="+mn-cs"/>
            </a:rPr>
            <a:t>RELATÓRIO DE IMPRESSÃO</a:t>
          </a:r>
          <a:endParaRPr lang="pt-BR" sz="1100" b="1">
            <a:solidFill>
              <a:schemeClr val="lt1"/>
            </a:solidFill>
            <a:latin typeface="+mn-lt"/>
            <a:ea typeface="+mn-ea"/>
            <a:cs typeface="+mn-cs"/>
          </a:endParaRPr>
        </a:p>
      </xdr:txBody>
    </xdr:sp>
    <xdr:clientData/>
  </xdr:twoCellAnchor>
  <xdr:twoCellAnchor editAs="absolute">
    <xdr:from>
      <xdr:col>1</xdr:col>
      <xdr:colOff>0</xdr:colOff>
      <xdr:row>0</xdr:row>
      <xdr:rowOff>95250</xdr:rowOff>
    </xdr:from>
    <xdr:to>
      <xdr:col>2</xdr:col>
      <xdr:colOff>867833</xdr:colOff>
      <xdr:row>0</xdr:row>
      <xdr:rowOff>423306</xdr:rowOff>
    </xdr:to>
    <xdr:pic>
      <xdr:nvPicPr>
        <xdr:cNvPr id="13" name="Imagem 12">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8750" y="95250"/>
          <a:ext cx="973666" cy="328056"/>
        </a:xfrm>
        <a:prstGeom prst="rect">
          <a:avLst/>
        </a:prstGeom>
      </xdr:spPr>
    </xdr:pic>
    <xdr:clientData fLocksWithSheet="0"/>
  </xdr:twoCellAnchor>
  <xdr:twoCellAnchor editAs="absolute">
    <xdr:from>
      <xdr:col>2</xdr:col>
      <xdr:colOff>1142999</xdr:colOff>
      <xdr:row>0</xdr:row>
      <xdr:rowOff>0</xdr:rowOff>
    </xdr:from>
    <xdr:to>
      <xdr:col>3</xdr:col>
      <xdr:colOff>78314</xdr:colOff>
      <xdr:row>1</xdr:row>
      <xdr:rowOff>2910</xdr:rowOff>
    </xdr:to>
    <xdr:sp macro="" textlink="">
      <xdr:nvSpPr>
        <xdr:cNvPr id="14" name="Retângulo 13">
          <a:hlinkClick xmlns:r="http://schemas.openxmlformats.org/officeDocument/2006/relationships" r:id="rId5"/>
          <a:extLst>
            <a:ext uri="{FF2B5EF4-FFF2-40B4-BE49-F238E27FC236}">
              <a16:creationId xmlns:a16="http://schemas.microsoft.com/office/drawing/2014/main" id="{00000000-0008-0000-0700-00000E000000}"/>
            </a:ext>
          </a:extLst>
        </xdr:cNvPr>
        <xdr:cNvSpPr>
          <a:spLocks/>
        </xdr:cNvSpPr>
      </xdr:nvSpPr>
      <xdr:spPr>
        <a:xfrm>
          <a:off x="14075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t>PERGUNTAS E RESPOSTAS</a:t>
          </a:r>
        </a:p>
      </xdr:txBody>
    </xdr:sp>
    <xdr:clientData/>
  </xdr:twoCellAnchor>
  <xdr:twoCellAnchor editAs="absolute">
    <xdr:from>
      <xdr:col>3</xdr:col>
      <xdr:colOff>78315</xdr:colOff>
      <xdr:row>0</xdr:row>
      <xdr:rowOff>0</xdr:rowOff>
    </xdr:from>
    <xdr:to>
      <xdr:col>3</xdr:col>
      <xdr:colOff>1110889</xdr:colOff>
      <xdr:row>1</xdr:row>
      <xdr:rowOff>2910</xdr:rowOff>
    </xdr:to>
    <xdr:sp macro="" textlink="">
      <xdr:nvSpPr>
        <xdr:cNvPr id="15" name="Retângulo 14">
          <a:hlinkClick xmlns:r="http://schemas.openxmlformats.org/officeDocument/2006/relationships" r:id="rId6"/>
          <a:extLst>
            <a:ext uri="{FF2B5EF4-FFF2-40B4-BE49-F238E27FC236}">
              <a16:creationId xmlns:a16="http://schemas.microsoft.com/office/drawing/2014/main" id="{00000000-0008-0000-0700-00000F000000}"/>
            </a:ext>
          </a:extLst>
        </xdr:cNvPr>
        <xdr:cNvSpPr>
          <a:spLocks/>
        </xdr:cNvSpPr>
      </xdr:nvSpPr>
      <xdr:spPr>
        <a:xfrm>
          <a:off x="2448982" y="0"/>
          <a:ext cx="1032574"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DA SITUAÇÃO</a:t>
          </a:r>
          <a:endParaRPr lang="pt-BR" sz="1100" b="1">
            <a:solidFill>
              <a:schemeClr val="bg1"/>
            </a:solidFill>
          </a:endParaRPr>
        </a:p>
      </xdr:txBody>
    </xdr:sp>
    <xdr:clientData/>
  </xdr:twoCellAnchor>
  <xdr:twoCellAnchor editAs="absolute">
    <xdr:from>
      <xdr:col>3</xdr:col>
      <xdr:colOff>1109132</xdr:colOff>
      <xdr:row>0</xdr:row>
      <xdr:rowOff>0</xdr:rowOff>
    </xdr:from>
    <xdr:to>
      <xdr:col>4</xdr:col>
      <xdr:colOff>391584</xdr:colOff>
      <xdr:row>1</xdr:row>
      <xdr:rowOff>2910</xdr:rowOff>
    </xdr:to>
    <xdr:sp macro="" textlink="">
      <xdr:nvSpPr>
        <xdr:cNvPr id="16" name="Retângulo 15">
          <a:hlinkClick xmlns:r="http://schemas.openxmlformats.org/officeDocument/2006/relationships" r:id="rId7"/>
          <a:extLst>
            <a:ext uri="{FF2B5EF4-FFF2-40B4-BE49-F238E27FC236}">
              <a16:creationId xmlns:a16="http://schemas.microsoft.com/office/drawing/2014/main" id="{00000000-0008-0000-0700-000010000000}"/>
            </a:ext>
          </a:extLst>
        </xdr:cNvPr>
        <xdr:cNvSpPr>
          <a:spLocks/>
        </xdr:cNvSpPr>
      </xdr:nvSpPr>
      <xdr:spPr>
        <a:xfrm>
          <a:off x="3479799" y="0"/>
          <a:ext cx="1081618"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DE EXPECTATIVAS</a:t>
          </a:r>
          <a:endParaRPr lang="pt-BR" sz="1100" b="1"/>
        </a:p>
      </xdr:txBody>
    </xdr:sp>
    <xdr:clientData/>
  </xdr:twoCellAnchor>
  <xdr:twoCellAnchor editAs="absolute">
    <xdr:from>
      <xdr:col>4</xdr:col>
      <xdr:colOff>361949</xdr:colOff>
      <xdr:row>0</xdr:row>
      <xdr:rowOff>0</xdr:rowOff>
    </xdr:from>
    <xdr:to>
      <xdr:col>4</xdr:col>
      <xdr:colOff>1403348</xdr:colOff>
      <xdr:row>1</xdr:row>
      <xdr:rowOff>2910</xdr:rowOff>
    </xdr:to>
    <xdr:sp macro="" textlink="">
      <xdr:nvSpPr>
        <xdr:cNvPr id="17" name="Retângulo 16">
          <a:hlinkClick xmlns:r="http://schemas.openxmlformats.org/officeDocument/2006/relationships" r:id="rId1"/>
          <a:extLst>
            <a:ext uri="{FF2B5EF4-FFF2-40B4-BE49-F238E27FC236}">
              <a16:creationId xmlns:a16="http://schemas.microsoft.com/office/drawing/2014/main" id="{00000000-0008-0000-0700-000011000000}"/>
            </a:ext>
          </a:extLst>
        </xdr:cNvPr>
        <xdr:cNvSpPr>
          <a:spLocks/>
        </xdr:cNvSpPr>
      </xdr:nvSpPr>
      <xdr:spPr>
        <a:xfrm>
          <a:off x="4531782" y="0"/>
          <a:ext cx="1041399" cy="50032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RELATÓRIOS</a:t>
          </a:r>
          <a:endParaRPr lang="pt-BR" sz="1100" b="1"/>
        </a:p>
      </xdr:txBody>
    </xdr:sp>
    <xdr:clientData/>
  </xdr:twoCellAnchor>
  <xdr:twoCellAnchor editAs="absolute">
    <xdr:from>
      <xdr:col>4</xdr:col>
      <xdr:colOff>1403349</xdr:colOff>
      <xdr:row>0</xdr:row>
      <xdr:rowOff>0</xdr:rowOff>
    </xdr:from>
    <xdr:to>
      <xdr:col>5</xdr:col>
      <xdr:colOff>539748</xdr:colOff>
      <xdr:row>1</xdr:row>
      <xdr:rowOff>2910</xdr:rowOff>
    </xdr:to>
    <xdr:sp macro="" textlink="">
      <xdr:nvSpPr>
        <xdr:cNvPr id="18" name="Retângulo 17">
          <a:hlinkClick xmlns:r="http://schemas.openxmlformats.org/officeDocument/2006/relationships" r:id="rId8"/>
          <a:extLst>
            <a:ext uri="{FF2B5EF4-FFF2-40B4-BE49-F238E27FC236}">
              <a16:creationId xmlns:a16="http://schemas.microsoft.com/office/drawing/2014/main" id="{00000000-0008-0000-0700-000012000000}"/>
            </a:ext>
          </a:extLst>
        </xdr:cNvPr>
        <xdr:cNvSpPr>
          <a:spLocks/>
        </xdr:cNvSpPr>
      </xdr:nvSpPr>
      <xdr:spPr>
        <a:xfrm>
          <a:off x="55731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DASHBOARD</a:t>
          </a:r>
          <a:endParaRPr lang="pt-BR" sz="1100" b="1"/>
        </a:p>
      </xdr:txBody>
    </xdr:sp>
    <xdr:clientData/>
  </xdr:twoCellAnchor>
  <xdr:twoCellAnchor editAs="absolute">
    <xdr:from>
      <xdr:col>5</xdr:col>
      <xdr:colOff>1636282</xdr:colOff>
      <xdr:row>0</xdr:row>
      <xdr:rowOff>0</xdr:rowOff>
    </xdr:from>
    <xdr:to>
      <xdr:col>6</xdr:col>
      <xdr:colOff>766798</xdr:colOff>
      <xdr:row>1</xdr:row>
      <xdr:rowOff>2910</xdr:rowOff>
    </xdr:to>
    <xdr:sp macro="" textlink="">
      <xdr:nvSpPr>
        <xdr:cNvPr id="19" name="Retângulo 18">
          <a:hlinkClick xmlns:r="http://schemas.openxmlformats.org/officeDocument/2006/relationships" r:id="rId9"/>
          <a:extLst>
            <a:ext uri="{FF2B5EF4-FFF2-40B4-BE49-F238E27FC236}">
              <a16:creationId xmlns:a16="http://schemas.microsoft.com/office/drawing/2014/main" id="{00000000-0008-0000-0700-000013000000}"/>
            </a:ext>
          </a:extLst>
        </xdr:cNvPr>
        <xdr:cNvSpPr>
          <a:spLocks/>
        </xdr:cNvSpPr>
      </xdr:nvSpPr>
      <xdr:spPr>
        <a:xfrm>
          <a:off x="7711115" y="0"/>
          <a:ext cx="1035516" cy="500327"/>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a:solidFill>
                <a:schemeClr val="lt1"/>
              </a:solidFill>
              <a:latin typeface="+mn-lt"/>
              <a:ea typeface="+mn-ea"/>
              <a:cs typeface="+mn-cs"/>
            </a:rPr>
            <a:t>INSTRUÇÕES</a:t>
          </a: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836088</xdr:colOff>
      <xdr:row>1</xdr:row>
      <xdr:rowOff>95250</xdr:rowOff>
    </xdr:from>
    <xdr:to>
      <xdr:col>2</xdr:col>
      <xdr:colOff>2201334</xdr:colOff>
      <xdr:row>2</xdr:row>
      <xdr:rowOff>13567</xdr:rowOff>
    </xdr:to>
    <xdr:sp macro="" textlink="">
      <xdr:nvSpPr>
        <xdr:cNvPr id="2" name="Retângulo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1102788" y="590550"/>
          <a:ext cx="1364187" cy="29931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i="0" u="none" strike="noStrike">
              <a:solidFill>
                <a:schemeClr val="bg1"/>
              </a:solidFill>
              <a:latin typeface="Calibri"/>
              <a:cs typeface="Calibri"/>
            </a:rPr>
            <a:t>RANKING</a:t>
          </a:r>
          <a:r>
            <a:rPr lang="en-US" sz="1100" b="1" i="0" u="none" strike="noStrike" baseline="0">
              <a:solidFill>
                <a:schemeClr val="bg1"/>
              </a:solidFill>
              <a:latin typeface="Calibri"/>
              <a:cs typeface="Calibri"/>
            </a:rPr>
            <a:t> GERAL</a:t>
          </a:r>
          <a:endParaRPr lang="en-US" sz="1100" b="1" i="0" u="none" strike="noStrike">
            <a:solidFill>
              <a:schemeClr val="bg1"/>
            </a:solidFill>
            <a:latin typeface="Calibri"/>
            <a:cs typeface="Calibri"/>
          </a:endParaRPr>
        </a:p>
      </xdr:txBody>
    </xdr:sp>
    <xdr:clientData/>
  </xdr:twoCellAnchor>
  <xdr:twoCellAnchor editAs="absolute">
    <xdr:from>
      <xdr:col>2</xdr:col>
      <xdr:colOff>2211913</xdr:colOff>
      <xdr:row>1</xdr:row>
      <xdr:rowOff>95247</xdr:rowOff>
    </xdr:from>
    <xdr:to>
      <xdr:col>3</xdr:col>
      <xdr:colOff>1143000</xdr:colOff>
      <xdr:row>2</xdr:row>
      <xdr:rowOff>13564</xdr:rowOff>
    </xdr:to>
    <xdr:sp macro="" textlink="">
      <xdr:nvSpPr>
        <xdr:cNvPr id="3" name="Retângulo 2">
          <a:hlinkClick xmlns:r="http://schemas.openxmlformats.org/officeDocument/2006/relationships" r:id="rId2"/>
          <a:extLst>
            <a:ext uri="{FF2B5EF4-FFF2-40B4-BE49-F238E27FC236}">
              <a16:creationId xmlns:a16="http://schemas.microsoft.com/office/drawing/2014/main" id="{00000000-0008-0000-0800-000003000000}"/>
            </a:ext>
          </a:extLst>
        </xdr:cNvPr>
        <xdr:cNvSpPr/>
      </xdr:nvSpPr>
      <xdr:spPr>
        <a:xfrm>
          <a:off x="2477554" y="590547"/>
          <a:ext cx="1576921" cy="2993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i="0" u="none" strike="noStrike">
              <a:solidFill>
                <a:schemeClr val="tx1">
                  <a:lumMod val="75000"/>
                  <a:lumOff val="25000"/>
                </a:schemeClr>
              </a:solidFill>
              <a:latin typeface="Calibri"/>
              <a:cs typeface="Calibri"/>
            </a:rPr>
            <a:t>RANKING</a:t>
          </a:r>
          <a:r>
            <a:rPr lang="en-US" sz="1100" b="1" i="0" u="none" strike="noStrike" baseline="0">
              <a:solidFill>
                <a:schemeClr val="tx1">
                  <a:lumMod val="75000"/>
                  <a:lumOff val="25000"/>
                </a:schemeClr>
              </a:solidFill>
              <a:latin typeface="Calibri"/>
              <a:cs typeface="Calibri"/>
            </a:rPr>
            <a:t> ESPECÍFICO</a:t>
          </a:r>
          <a:endParaRPr lang="en-US" sz="1100" b="1" i="0" u="none" strike="noStrike">
            <a:solidFill>
              <a:schemeClr val="tx1">
                <a:lumMod val="75000"/>
                <a:lumOff val="25000"/>
              </a:schemeClr>
            </a:solidFill>
            <a:latin typeface="Calibri"/>
            <a:cs typeface="Calibri"/>
          </a:endParaRPr>
        </a:p>
      </xdr:txBody>
    </xdr:sp>
    <xdr:clientData/>
  </xdr:twoCellAnchor>
  <xdr:twoCellAnchor editAs="absolute">
    <xdr:from>
      <xdr:col>4</xdr:col>
      <xdr:colOff>1968497</xdr:colOff>
      <xdr:row>0</xdr:row>
      <xdr:rowOff>0</xdr:rowOff>
    </xdr:from>
    <xdr:to>
      <xdr:col>5</xdr:col>
      <xdr:colOff>882646</xdr:colOff>
      <xdr:row>1</xdr:row>
      <xdr:rowOff>2910</xdr:rowOff>
    </xdr:to>
    <xdr:sp macro="" textlink="">
      <xdr:nvSpPr>
        <xdr:cNvPr id="4" name="Retângulo 3">
          <a:hlinkClick xmlns:r="http://schemas.openxmlformats.org/officeDocument/2006/relationships" r:id="rId3"/>
          <a:extLst>
            <a:ext uri="{FF2B5EF4-FFF2-40B4-BE49-F238E27FC236}">
              <a16:creationId xmlns:a16="http://schemas.microsoft.com/office/drawing/2014/main" id="{00000000-0008-0000-0800-000004000000}"/>
            </a:ext>
          </a:extLst>
        </xdr:cNvPr>
        <xdr:cNvSpPr>
          <a:spLocks/>
        </xdr:cNvSpPr>
      </xdr:nvSpPr>
      <xdr:spPr>
        <a:xfrm>
          <a:off x="6614580"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i="0">
              <a:solidFill>
                <a:schemeClr val="lt1"/>
              </a:solidFill>
              <a:effectLst/>
              <a:latin typeface="+mn-lt"/>
              <a:ea typeface="+mn-ea"/>
              <a:cs typeface="+mn-cs"/>
            </a:rPr>
            <a:t>RELATÓRIO DE IMPRESSÃO</a:t>
          </a:r>
          <a:endParaRPr lang="pt-BR" sz="1100" b="1">
            <a:solidFill>
              <a:schemeClr val="lt1"/>
            </a:solidFill>
            <a:latin typeface="+mn-lt"/>
            <a:ea typeface="+mn-ea"/>
            <a:cs typeface="+mn-cs"/>
          </a:endParaRPr>
        </a:p>
      </xdr:txBody>
    </xdr:sp>
    <xdr:clientData/>
  </xdr:twoCellAnchor>
  <xdr:twoCellAnchor editAs="absolute">
    <xdr:from>
      <xdr:col>1</xdr:col>
      <xdr:colOff>0</xdr:colOff>
      <xdr:row>0</xdr:row>
      <xdr:rowOff>95250</xdr:rowOff>
    </xdr:from>
    <xdr:to>
      <xdr:col>2</xdr:col>
      <xdr:colOff>867833</xdr:colOff>
      <xdr:row>0</xdr:row>
      <xdr:rowOff>423306</xdr:rowOff>
    </xdr:to>
    <xdr:pic>
      <xdr:nvPicPr>
        <xdr:cNvPr id="5" name="Imagem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8750" y="95250"/>
          <a:ext cx="973666" cy="328056"/>
        </a:xfrm>
        <a:prstGeom prst="rect">
          <a:avLst/>
        </a:prstGeom>
      </xdr:spPr>
    </xdr:pic>
    <xdr:clientData fLocksWithSheet="0"/>
  </xdr:twoCellAnchor>
  <xdr:twoCellAnchor editAs="absolute">
    <xdr:from>
      <xdr:col>2</xdr:col>
      <xdr:colOff>1142999</xdr:colOff>
      <xdr:row>0</xdr:row>
      <xdr:rowOff>0</xdr:rowOff>
    </xdr:from>
    <xdr:to>
      <xdr:col>2</xdr:col>
      <xdr:colOff>2184398</xdr:colOff>
      <xdr:row>1</xdr:row>
      <xdr:rowOff>2910</xdr:rowOff>
    </xdr:to>
    <xdr:sp macro="" textlink="">
      <xdr:nvSpPr>
        <xdr:cNvPr id="6" name="Retângulo 5">
          <a:hlinkClick xmlns:r="http://schemas.openxmlformats.org/officeDocument/2006/relationships" r:id="rId5"/>
          <a:extLst>
            <a:ext uri="{FF2B5EF4-FFF2-40B4-BE49-F238E27FC236}">
              <a16:creationId xmlns:a16="http://schemas.microsoft.com/office/drawing/2014/main" id="{00000000-0008-0000-0800-000006000000}"/>
            </a:ext>
          </a:extLst>
        </xdr:cNvPr>
        <xdr:cNvSpPr>
          <a:spLocks/>
        </xdr:cNvSpPr>
      </xdr:nvSpPr>
      <xdr:spPr>
        <a:xfrm>
          <a:off x="14075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t>PERGUNTAS E RESPOSTAS</a:t>
          </a:r>
        </a:p>
      </xdr:txBody>
    </xdr:sp>
    <xdr:clientData/>
  </xdr:twoCellAnchor>
  <xdr:twoCellAnchor editAs="absolute">
    <xdr:from>
      <xdr:col>2</xdr:col>
      <xdr:colOff>2184399</xdr:colOff>
      <xdr:row>0</xdr:row>
      <xdr:rowOff>0</xdr:rowOff>
    </xdr:from>
    <xdr:to>
      <xdr:col>3</xdr:col>
      <xdr:colOff>571139</xdr:colOff>
      <xdr:row>1</xdr:row>
      <xdr:rowOff>2910</xdr:rowOff>
    </xdr:to>
    <xdr:sp macro="" textlink="">
      <xdr:nvSpPr>
        <xdr:cNvPr id="7" name="Retângulo 6">
          <a:hlinkClick xmlns:r="http://schemas.openxmlformats.org/officeDocument/2006/relationships" r:id="rId6"/>
          <a:extLst>
            <a:ext uri="{FF2B5EF4-FFF2-40B4-BE49-F238E27FC236}">
              <a16:creationId xmlns:a16="http://schemas.microsoft.com/office/drawing/2014/main" id="{00000000-0008-0000-0800-000007000000}"/>
            </a:ext>
          </a:extLst>
        </xdr:cNvPr>
        <xdr:cNvSpPr>
          <a:spLocks/>
        </xdr:cNvSpPr>
      </xdr:nvSpPr>
      <xdr:spPr>
        <a:xfrm>
          <a:off x="2448982" y="0"/>
          <a:ext cx="1032574"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DA SITUAÇÃO</a:t>
          </a:r>
          <a:endParaRPr lang="pt-BR" sz="1100" b="1">
            <a:solidFill>
              <a:schemeClr val="bg1"/>
            </a:solidFill>
          </a:endParaRPr>
        </a:p>
      </xdr:txBody>
    </xdr:sp>
    <xdr:clientData/>
  </xdr:twoCellAnchor>
  <xdr:twoCellAnchor editAs="absolute">
    <xdr:from>
      <xdr:col>3</xdr:col>
      <xdr:colOff>569382</xdr:colOff>
      <xdr:row>0</xdr:row>
      <xdr:rowOff>0</xdr:rowOff>
    </xdr:from>
    <xdr:to>
      <xdr:col>3</xdr:col>
      <xdr:colOff>1651000</xdr:colOff>
      <xdr:row>1</xdr:row>
      <xdr:rowOff>2910</xdr:rowOff>
    </xdr:to>
    <xdr:sp macro="" textlink="">
      <xdr:nvSpPr>
        <xdr:cNvPr id="8" name="Retângulo 7">
          <a:hlinkClick xmlns:r="http://schemas.openxmlformats.org/officeDocument/2006/relationships" r:id="rId7"/>
          <a:extLst>
            <a:ext uri="{FF2B5EF4-FFF2-40B4-BE49-F238E27FC236}">
              <a16:creationId xmlns:a16="http://schemas.microsoft.com/office/drawing/2014/main" id="{00000000-0008-0000-0800-000008000000}"/>
            </a:ext>
          </a:extLst>
        </xdr:cNvPr>
        <xdr:cNvSpPr>
          <a:spLocks/>
        </xdr:cNvSpPr>
      </xdr:nvSpPr>
      <xdr:spPr>
        <a:xfrm>
          <a:off x="3479799" y="0"/>
          <a:ext cx="1081618"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AVALIAÇÃO DE EXPECTATIVAS</a:t>
          </a:r>
          <a:endParaRPr lang="pt-BR" sz="1100" b="1"/>
        </a:p>
      </xdr:txBody>
    </xdr:sp>
    <xdr:clientData/>
  </xdr:twoCellAnchor>
  <xdr:twoCellAnchor editAs="absolute">
    <xdr:from>
      <xdr:col>3</xdr:col>
      <xdr:colOff>1621365</xdr:colOff>
      <xdr:row>0</xdr:row>
      <xdr:rowOff>0</xdr:rowOff>
    </xdr:from>
    <xdr:to>
      <xdr:col>4</xdr:col>
      <xdr:colOff>927098</xdr:colOff>
      <xdr:row>1</xdr:row>
      <xdr:rowOff>2910</xdr:rowOff>
    </xdr:to>
    <xdr:sp macro="" textlink="">
      <xdr:nvSpPr>
        <xdr:cNvPr id="9" name="Retângulo 8">
          <a:hlinkClick xmlns:r="http://schemas.openxmlformats.org/officeDocument/2006/relationships" r:id="rId1"/>
          <a:extLst>
            <a:ext uri="{FF2B5EF4-FFF2-40B4-BE49-F238E27FC236}">
              <a16:creationId xmlns:a16="http://schemas.microsoft.com/office/drawing/2014/main" id="{00000000-0008-0000-0800-000009000000}"/>
            </a:ext>
          </a:extLst>
        </xdr:cNvPr>
        <xdr:cNvSpPr>
          <a:spLocks/>
        </xdr:cNvSpPr>
      </xdr:nvSpPr>
      <xdr:spPr>
        <a:xfrm>
          <a:off x="4531782" y="0"/>
          <a:ext cx="1041399" cy="500327"/>
        </a:xfrm>
        <a:prstGeom prst="rect">
          <a:avLst/>
        </a:prstGeom>
        <a:solidFill>
          <a:srgbClr val="66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RELATÓRIOS</a:t>
          </a:r>
          <a:endParaRPr lang="pt-BR" sz="1100" b="1"/>
        </a:p>
      </xdr:txBody>
    </xdr:sp>
    <xdr:clientData/>
  </xdr:twoCellAnchor>
  <xdr:twoCellAnchor editAs="absolute">
    <xdr:from>
      <xdr:col>4</xdr:col>
      <xdr:colOff>927099</xdr:colOff>
      <xdr:row>0</xdr:row>
      <xdr:rowOff>0</xdr:rowOff>
    </xdr:from>
    <xdr:to>
      <xdr:col>4</xdr:col>
      <xdr:colOff>1968498</xdr:colOff>
      <xdr:row>1</xdr:row>
      <xdr:rowOff>2910</xdr:rowOff>
    </xdr:to>
    <xdr:sp macro="" textlink="">
      <xdr:nvSpPr>
        <xdr:cNvPr id="10" name="Retângulo 9">
          <a:hlinkClick xmlns:r="http://schemas.openxmlformats.org/officeDocument/2006/relationships" r:id="rId8"/>
          <a:extLst>
            <a:ext uri="{FF2B5EF4-FFF2-40B4-BE49-F238E27FC236}">
              <a16:creationId xmlns:a16="http://schemas.microsoft.com/office/drawing/2014/main" id="{00000000-0008-0000-0800-00000A000000}"/>
            </a:ext>
          </a:extLst>
        </xdr:cNvPr>
        <xdr:cNvSpPr>
          <a:spLocks/>
        </xdr:cNvSpPr>
      </xdr:nvSpPr>
      <xdr:spPr>
        <a:xfrm>
          <a:off x="5573182" y="0"/>
          <a:ext cx="1041399" cy="500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i="0">
              <a:solidFill>
                <a:schemeClr val="lt1"/>
              </a:solidFill>
              <a:effectLst/>
              <a:latin typeface="+mn-lt"/>
              <a:ea typeface="+mn-ea"/>
              <a:cs typeface="+mn-cs"/>
            </a:rPr>
            <a:t>DASHBOARD</a:t>
          </a:r>
          <a:endParaRPr lang="pt-BR" sz="1100" b="1"/>
        </a:p>
      </xdr:txBody>
    </xdr:sp>
    <xdr:clientData/>
  </xdr:twoCellAnchor>
  <xdr:twoCellAnchor editAs="absolute">
    <xdr:from>
      <xdr:col>5</xdr:col>
      <xdr:colOff>937782</xdr:colOff>
      <xdr:row>0</xdr:row>
      <xdr:rowOff>0</xdr:rowOff>
    </xdr:from>
    <xdr:to>
      <xdr:col>5</xdr:col>
      <xdr:colOff>1973298</xdr:colOff>
      <xdr:row>1</xdr:row>
      <xdr:rowOff>2910</xdr:rowOff>
    </xdr:to>
    <xdr:sp macro="" textlink="">
      <xdr:nvSpPr>
        <xdr:cNvPr id="11" name="Retângulo 10">
          <a:hlinkClick xmlns:r="http://schemas.openxmlformats.org/officeDocument/2006/relationships" r:id="rId9"/>
          <a:extLst>
            <a:ext uri="{FF2B5EF4-FFF2-40B4-BE49-F238E27FC236}">
              <a16:creationId xmlns:a16="http://schemas.microsoft.com/office/drawing/2014/main" id="{00000000-0008-0000-0800-00000B000000}"/>
            </a:ext>
          </a:extLst>
        </xdr:cNvPr>
        <xdr:cNvSpPr>
          <a:spLocks/>
        </xdr:cNvSpPr>
      </xdr:nvSpPr>
      <xdr:spPr>
        <a:xfrm>
          <a:off x="7711115" y="0"/>
          <a:ext cx="1035516" cy="500327"/>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1100" b="1">
              <a:solidFill>
                <a:schemeClr val="lt1"/>
              </a:solidFill>
              <a:latin typeface="+mn-lt"/>
              <a:ea typeface="+mn-ea"/>
              <a:cs typeface="+mn-cs"/>
            </a:rPr>
            <a:t>INSTRUÇÕES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O767"/>
  <sheetViews>
    <sheetView showGridLines="0" zoomScale="90" zoomScaleNormal="90" zoomScalePageLayoutView="80" workbookViewId="0">
      <pane ySplit="4" topLeftCell="A5" activePane="bottomLeft" state="frozen"/>
      <selection pane="bottomLeft" activeCell="E5" sqref="E5:E8"/>
    </sheetView>
  </sheetViews>
  <sheetFormatPr defaultColWidth="11" defaultRowHeight="15"/>
  <cols>
    <col min="1" max="1" width="2.125" style="29" customWidth="1"/>
    <col min="2" max="2" width="1.375" style="29" customWidth="1"/>
    <col min="3" max="3" width="12.875" style="29" customWidth="1"/>
    <col min="4" max="4" width="16.875" style="29" customWidth="1"/>
    <col min="5" max="5" width="25.75" style="33" customWidth="1"/>
    <col min="6" max="6" width="37.5" style="29" customWidth="1"/>
    <col min="7" max="7" width="82.75" style="29" customWidth="1"/>
    <col min="8" max="8" width="10.75" style="28" customWidth="1"/>
    <col min="9" max="10" width="10.75" style="38" customWidth="1"/>
    <col min="11" max="11" width="15.25" style="38" bestFit="1" customWidth="1"/>
    <col min="12" max="12" width="1.875" style="38" bestFit="1" customWidth="1"/>
    <col min="13" max="22" width="10.75" style="38" customWidth="1"/>
    <col min="23" max="93" width="11" style="38"/>
    <col min="94" max="16384" width="11" style="29"/>
  </cols>
  <sheetData>
    <row r="1" spans="2:93" s="24" customFormat="1" ht="39" customHeight="1">
      <c r="D1" s="25"/>
      <c r="E1" s="30"/>
      <c r="H1" s="99"/>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row>
    <row r="2" spans="2:93" s="27" customFormat="1" ht="30" customHeight="1">
      <c r="C2" s="26"/>
      <c r="D2" s="26"/>
      <c r="E2" s="31"/>
      <c r="F2" s="26"/>
      <c r="G2" s="26"/>
      <c r="H2" s="26"/>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row>
    <row r="3" spans="2:93" ht="15" customHeight="1" thickBot="1">
      <c r="C3" s="28"/>
      <c r="D3" s="28"/>
      <c r="E3" s="32"/>
      <c r="F3" s="28"/>
      <c r="G3" s="28"/>
    </row>
    <row r="4" spans="2:93" ht="30" customHeight="1" thickTop="1">
      <c r="C4" s="34" t="s">
        <v>32</v>
      </c>
      <c r="D4" s="34" t="s">
        <v>33</v>
      </c>
      <c r="E4" s="34" t="s">
        <v>56</v>
      </c>
      <c r="F4" s="34" t="s">
        <v>57</v>
      </c>
      <c r="G4" s="34" t="s">
        <v>34</v>
      </c>
      <c r="P4" s="98" t="s">
        <v>569</v>
      </c>
      <c r="Q4" s="98" t="s">
        <v>570</v>
      </c>
      <c r="R4" s="98" t="s">
        <v>571</v>
      </c>
      <c r="S4" s="98" t="s">
        <v>32</v>
      </c>
      <c r="T4" s="98" t="s">
        <v>33</v>
      </c>
      <c r="U4" s="97" t="s">
        <v>34</v>
      </c>
      <c r="V4" s="97" t="s">
        <v>567</v>
      </c>
      <c r="W4" s="97" t="s">
        <v>572</v>
      </c>
      <c r="Y4" s="97" t="s">
        <v>573</v>
      </c>
      <c r="Z4" s="97" t="s">
        <v>574</v>
      </c>
      <c r="AA4" s="97" t="s">
        <v>575</v>
      </c>
      <c r="AB4" s="97" t="s">
        <v>577</v>
      </c>
      <c r="AC4" s="97" t="s">
        <v>33</v>
      </c>
      <c r="AD4" s="97" t="s">
        <v>34</v>
      </c>
      <c r="AE4" s="97" t="s">
        <v>567</v>
      </c>
      <c r="AF4" s="97" t="s">
        <v>572</v>
      </c>
    </row>
    <row r="5" spans="2:93" ht="48.75" customHeight="1">
      <c r="B5" s="38" t="str">
        <f>UPPER(C5)</f>
        <v>ESTRATÉGIA</v>
      </c>
      <c r="C5" s="212" t="s">
        <v>35</v>
      </c>
      <c r="D5" s="215" t="s">
        <v>36</v>
      </c>
      <c r="E5" s="206" t="s">
        <v>40</v>
      </c>
      <c r="F5" s="122" t="s">
        <v>58</v>
      </c>
      <c r="G5" s="123" t="s">
        <v>117</v>
      </c>
      <c r="H5" s="28">
        <v>1</v>
      </c>
      <c r="K5" s="119" t="s">
        <v>539</v>
      </c>
      <c r="L5" s="119">
        <v>4</v>
      </c>
      <c r="O5" s="38">
        <v>1E-4</v>
      </c>
      <c r="P5" s="38">
        <f>IFERROR((Estratégia!K5/100)+O5+Estratégia!J5,0)</f>
        <v>1E-4</v>
      </c>
      <c r="Q5" s="38">
        <f>IFERROR(O5+Estratégia!J5-(Estratégia!K5/100),0)</f>
        <v>1E-4</v>
      </c>
      <c r="R5" s="100" t="str">
        <f>E5</f>
        <v>A empresa possui diretrizes estratégicas claras e compreendidas por toda a empresa?</v>
      </c>
      <c r="S5" s="100" t="str">
        <f>$C$5</f>
        <v>Estratégia</v>
      </c>
      <c r="T5" s="100" t="str">
        <f>$D$5</f>
        <v>Estratégia de curto prazo</v>
      </c>
      <c r="U5" s="100" t="e">
        <f>Estratégia!F5</f>
        <v>#N/A</v>
      </c>
      <c r="V5" s="100">
        <f>Estratégia!G5</f>
        <v>0</v>
      </c>
      <c r="W5" s="101">
        <f>Estratégia!J5/4</f>
        <v>0</v>
      </c>
      <c r="Y5" s="38">
        <v>1</v>
      </c>
      <c r="Z5" s="38">
        <f>LARGE($P$5:$P$76,Y5)</f>
        <v>7.1999999999999998E-3</v>
      </c>
      <c r="AA5" s="38" t="str">
        <f>VLOOKUP($Z5,$P$5:$W$76,3,FALSE)</f>
        <v>Como a empresa garante a saúde e bem estar de seus funcionários?</v>
      </c>
      <c r="AB5" s="38" t="str">
        <f>VLOOKUP($Z5,$P$5:$W$76,4,FALSE)</f>
        <v>Gestão de pessoas (GP)</v>
      </c>
      <c r="AC5" s="38" t="str">
        <f>VLOOKUP($Z5,$P$5:$W$76,5,FALSE)</f>
        <v>Retenção de talentos</v>
      </c>
      <c r="AD5" s="38" t="e">
        <f>VLOOKUP($Z5,$P$5:$W$76,6,FALSE)</f>
        <v>#N/A</v>
      </c>
      <c r="AE5" s="38">
        <f>VLOOKUP($Z5,$P$5:$W$76,7,FALSE)</f>
        <v>0</v>
      </c>
      <c r="AF5" s="101">
        <f>VLOOKUP($Z5,$P$5:$W$76,8,FALSE)</f>
        <v>0</v>
      </c>
    </row>
    <row r="6" spans="2:93" ht="48.75" customHeight="1">
      <c r="B6" s="38"/>
      <c r="C6" s="213"/>
      <c r="D6" s="210"/>
      <c r="E6" s="207"/>
      <c r="F6" s="50" t="s">
        <v>59</v>
      </c>
      <c r="G6" s="124" t="s">
        <v>118</v>
      </c>
      <c r="H6" s="28">
        <v>2</v>
      </c>
      <c r="K6" s="119" t="s">
        <v>549</v>
      </c>
      <c r="L6" s="119">
        <v>3</v>
      </c>
      <c r="O6" s="38">
        <v>2.0000000000000001E-4</v>
      </c>
      <c r="P6" s="38">
        <f>IFERROR((Estratégia!K6/100)+O6+Estratégia!J6,0)</f>
        <v>2.0000000000000001E-4</v>
      </c>
      <c r="Q6" s="38">
        <f>IFERROR(O6+Estratégia!J6-(Estratégia!K6/100),0)</f>
        <v>2.0000000000000001E-4</v>
      </c>
      <c r="R6" s="100" t="str">
        <f>E9</f>
        <v>Como a empresa realiza seu planejamento estratégico?</v>
      </c>
      <c r="S6" s="100" t="str">
        <f t="shared" ref="S6:S20" si="0">$C$5</f>
        <v>Estratégia</v>
      </c>
      <c r="T6" s="100" t="str">
        <f t="shared" ref="T6:T8" si="1">$D$5</f>
        <v>Estratégia de curto prazo</v>
      </c>
      <c r="U6" s="100" t="e">
        <f>Estratégia!F6</f>
        <v>#N/A</v>
      </c>
      <c r="V6" s="100">
        <f>Estratégia!G6</f>
        <v>0</v>
      </c>
      <c r="W6" s="101">
        <f>Estratégia!J6/4</f>
        <v>0</v>
      </c>
      <c r="Y6" s="38">
        <v>2</v>
      </c>
      <c r="Z6" s="38">
        <f t="shared" ref="Z6:Z9" si="2">LARGE($P$5:$P$76,Y6)</f>
        <v>7.1000000000000004E-3</v>
      </c>
      <c r="AA6" s="38" t="str">
        <f t="shared" ref="AA6:AA9" si="3">VLOOKUP($Z6,$P$5:$W$76,3,FALSE)</f>
        <v>Como são estruturadas as políticas de reconhecimento e incentivo dos funcionários?</v>
      </c>
      <c r="AB6" s="38" t="str">
        <f t="shared" ref="AB6:AB9" si="4">VLOOKUP($Z6,$P$5:$W$76,4,FALSE)</f>
        <v>Gestão de pessoas (GP)</v>
      </c>
      <c r="AC6" s="38" t="str">
        <f t="shared" ref="AC6:AC9" si="5">VLOOKUP($Z6,$P$5:$W$76,5,FALSE)</f>
        <v>Retenção de talentos</v>
      </c>
      <c r="AD6" s="38" t="e">
        <f t="shared" ref="AD6:AD9" si="6">VLOOKUP($Z6,$P$5:$W$76,6,FALSE)</f>
        <v>#N/A</v>
      </c>
      <c r="AE6" s="38">
        <f t="shared" ref="AE6:AE9" si="7">VLOOKUP($Z6,$P$5:$W$76,7,FALSE)</f>
        <v>0</v>
      </c>
      <c r="AF6" s="101">
        <f t="shared" ref="AF6:AF9" si="8">VLOOKUP($Z6,$P$5:$W$76,8,FALSE)</f>
        <v>0</v>
      </c>
    </row>
    <row r="7" spans="2:93" ht="48.75" customHeight="1">
      <c r="B7" s="38"/>
      <c r="C7" s="213"/>
      <c r="D7" s="210"/>
      <c r="E7" s="207"/>
      <c r="F7" s="50" t="s">
        <v>60</v>
      </c>
      <c r="G7" s="124" t="s">
        <v>119</v>
      </c>
      <c r="H7" s="28">
        <v>3</v>
      </c>
      <c r="K7" s="119" t="s">
        <v>550</v>
      </c>
      <c r="L7" s="119">
        <v>2</v>
      </c>
      <c r="O7" s="38">
        <v>2.9999999999999997E-4</v>
      </c>
      <c r="P7" s="38">
        <f>IFERROR((Estratégia!K7/100)+O7+Estratégia!J7,0)</f>
        <v>2.9999999999999997E-4</v>
      </c>
      <c r="Q7" s="38">
        <f>IFERROR(O7+Estratégia!J7-(Estratégia!K7/100),0)</f>
        <v>2.9999999999999997E-4</v>
      </c>
      <c r="R7" s="100" t="str">
        <f>E13</f>
        <v>A empresa utiliza métodos de análise de informações para formular suas estratégias?</v>
      </c>
      <c r="S7" s="100" t="str">
        <f t="shared" si="0"/>
        <v>Estratégia</v>
      </c>
      <c r="T7" s="100" t="str">
        <f t="shared" si="1"/>
        <v>Estratégia de curto prazo</v>
      </c>
      <c r="U7" s="100" t="e">
        <f>Estratégia!F7</f>
        <v>#N/A</v>
      </c>
      <c r="V7" s="100">
        <f>Estratégia!G7</f>
        <v>0</v>
      </c>
      <c r="W7" s="101">
        <f>Estratégia!J7/4</f>
        <v>0</v>
      </c>
      <c r="Y7" s="38">
        <v>3</v>
      </c>
      <c r="Z7" s="38">
        <f t="shared" si="2"/>
        <v>7.0000000000000001E-3</v>
      </c>
      <c r="AA7" s="38" t="str">
        <f t="shared" si="3"/>
        <v>Como é feita a definição dos cargos e a avaliação dos salários distribuídos?</v>
      </c>
      <c r="AB7" s="38" t="str">
        <f t="shared" si="4"/>
        <v>Gestão de pessoas (GP)</v>
      </c>
      <c r="AC7" s="38" t="str">
        <f t="shared" si="5"/>
        <v>Retenção de talentos</v>
      </c>
      <c r="AD7" s="38" t="e">
        <f t="shared" si="6"/>
        <v>#N/A</v>
      </c>
      <c r="AE7" s="38">
        <f t="shared" si="7"/>
        <v>0</v>
      </c>
      <c r="AF7" s="101">
        <f t="shared" si="8"/>
        <v>0</v>
      </c>
    </row>
    <row r="8" spans="2:93" ht="48.75" customHeight="1">
      <c r="B8" s="38"/>
      <c r="C8" s="213"/>
      <c r="D8" s="210"/>
      <c r="E8" s="209"/>
      <c r="F8" s="121" t="s">
        <v>61</v>
      </c>
      <c r="G8" s="127" t="s">
        <v>120</v>
      </c>
      <c r="H8" s="28">
        <v>4</v>
      </c>
      <c r="K8" s="119" t="s">
        <v>551</v>
      </c>
      <c r="L8" s="119">
        <v>1</v>
      </c>
      <c r="O8" s="38">
        <v>4.0000000000000002E-4</v>
      </c>
      <c r="P8" s="38">
        <f>IFERROR((Estratégia!K8/100)+O8+Estratégia!J8,0)</f>
        <v>4.0000000000000002E-4</v>
      </c>
      <c r="Q8" s="38">
        <f>IFERROR(O8+Estratégia!J8-(Estratégia!K8/100),0)</f>
        <v>4.0000000000000002E-4</v>
      </c>
      <c r="R8" s="100" t="str">
        <f>E17</f>
        <v>A empresa acompanha os resultados e possui metas estratégicas de curto prazo?</v>
      </c>
      <c r="S8" s="100" t="str">
        <f t="shared" si="0"/>
        <v>Estratégia</v>
      </c>
      <c r="T8" s="100" t="str">
        <f t="shared" si="1"/>
        <v>Estratégia de curto prazo</v>
      </c>
      <c r="U8" s="100" t="e">
        <f>Estratégia!F8</f>
        <v>#N/A</v>
      </c>
      <c r="V8" s="100">
        <f>Estratégia!G8</f>
        <v>0</v>
      </c>
      <c r="W8" s="101">
        <f>Estratégia!J8/4</f>
        <v>0</v>
      </c>
      <c r="Y8" s="38">
        <v>4</v>
      </c>
      <c r="Z8" s="38">
        <f t="shared" si="2"/>
        <v>6.8999999999999999E-3</v>
      </c>
      <c r="AA8" s="38" t="str">
        <f t="shared" si="3"/>
        <v>Como é feita a comunicação interna dentro da empresa?</v>
      </c>
      <c r="AB8" s="38" t="str">
        <f t="shared" si="4"/>
        <v>Gestão de pessoas (GP)</v>
      </c>
      <c r="AC8" s="38" t="str">
        <f t="shared" si="5"/>
        <v>Retenção de talentos</v>
      </c>
      <c r="AD8" s="38" t="e">
        <f t="shared" si="6"/>
        <v>#N/A</v>
      </c>
      <c r="AE8" s="38">
        <f t="shared" si="7"/>
        <v>0</v>
      </c>
      <c r="AF8" s="101">
        <f t="shared" si="8"/>
        <v>0</v>
      </c>
    </row>
    <row r="9" spans="2:93" ht="48.75" customHeight="1">
      <c r="B9" s="38"/>
      <c r="C9" s="213"/>
      <c r="D9" s="210"/>
      <c r="E9" s="206" t="s">
        <v>41</v>
      </c>
      <c r="F9" s="122" t="s">
        <v>62</v>
      </c>
      <c r="G9" s="123" t="s">
        <v>121</v>
      </c>
      <c r="H9" s="28">
        <v>1</v>
      </c>
      <c r="O9" s="38">
        <v>5.0000000000000001E-4</v>
      </c>
      <c r="P9" s="38">
        <f>IFERROR((Estratégia!K9/100)+O9+Estratégia!J9,0)</f>
        <v>5.0000000000000001E-4</v>
      </c>
      <c r="Q9" s="38">
        <f>IFERROR(O9+Estratégia!J9-(Estratégia!K9/100),0)</f>
        <v>5.0000000000000001E-4</v>
      </c>
      <c r="R9" s="100" t="str">
        <f>E21</f>
        <v>A empresa visa novos segmentos de clientes?</v>
      </c>
      <c r="S9" s="100" t="str">
        <f t="shared" si="0"/>
        <v>Estratégia</v>
      </c>
      <c r="T9" s="100" t="str">
        <f>$D$21</f>
        <v>Estratégia de médio prazo</v>
      </c>
      <c r="U9" s="100" t="e">
        <f>Estratégia!F9</f>
        <v>#N/A</v>
      </c>
      <c r="V9" s="100">
        <f>Estratégia!G9</f>
        <v>0</v>
      </c>
      <c r="W9" s="101">
        <f>Estratégia!J9/4</f>
        <v>0</v>
      </c>
      <c r="Y9" s="38">
        <v>5</v>
      </c>
      <c r="Z9" s="38">
        <f t="shared" si="2"/>
        <v>6.7999999999999996E-3</v>
      </c>
      <c r="AA9" s="38" t="str">
        <f t="shared" si="3"/>
        <v>Quando um funcionário novo assume um cargo ele recebe um treinamento adequado?</v>
      </c>
      <c r="AB9" s="38" t="str">
        <f t="shared" si="4"/>
        <v>Gestão de pessoas (GP)</v>
      </c>
      <c r="AC9" s="38" t="str">
        <f t="shared" si="5"/>
        <v>Treinamento e desenvolvimento</v>
      </c>
      <c r="AD9" s="38" t="e">
        <f t="shared" si="6"/>
        <v>#N/A</v>
      </c>
      <c r="AE9" s="38">
        <f t="shared" si="7"/>
        <v>0</v>
      </c>
      <c r="AF9" s="101">
        <f t="shared" si="8"/>
        <v>0</v>
      </c>
    </row>
    <row r="10" spans="2:93" ht="48.75" customHeight="1">
      <c r="B10" s="38"/>
      <c r="C10" s="213"/>
      <c r="D10" s="210"/>
      <c r="E10" s="207"/>
      <c r="F10" s="50" t="s">
        <v>63</v>
      </c>
      <c r="G10" s="128" t="s">
        <v>622</v>
      </c>
      <c r="H10" s="28">
        <v>2</v>
      </c>
      <c r="O10" s="38">
        <v>5.9999999999999995E-4</v>
      </c>
      <c r="P10" s="38">
        <f>IFERROR((Estratégia!K10/100)+O10+Estratégia!J10,0)</f>
        <v>5.9999999999999995E-4</v>
      </c>
      <c r="Q10" s="38">
        <f>IFERROR(O10+Estratégia!J10-(Estratégia!K10/100),0)</f>
        <v>5.9999999999999995E-4</v>
      </c>
      <c r="R10" s="100" t="str">
        <f>E25</f>
        <v>A empresa busca a atualização de seus produtos e possui uma cultura de inovação?</v>
      </c>
      <c r="S10" s="100" t="str">
        <f t="shared" si="0"/>
        <v>Estratégia</v>
      </c>
      <c r="T10" s="100" t="str">
        <f>$D$21</f>
        <v>Estratégia de médio prazo</v>
      </c>
      <c r="U10" s="100" t="e">
        <f>Estratégia!F10</f>
        <v>#N/A</v>
      </c>
      <c r="V10" s="100">
        <f>Estratégia!G10</f>
        <v>0</v>
      </c>
      <c r="W10" s="101">
        <f>Estratégia!J10/4</f>
        <v>0</v>
      </c>
    </row>
    <row r="11" spans="2:93" ht="48.75" customHeight="1">
      <c r="B11" s="38"/>
      <c r="C11" s="213"/>
      <c r="D11" s="210"/>
      <c r="E11" s="207"/>
      <c r="F11" s="50" t="s">
        <v>64</v>
      </c>
      <c r="G11" s="124" t="s">
        <v>122</v>
      </c>
      <c r="H11" s="28">
        <v>3</v>
      </c>
      <c r="O11" s="38">
        <v>6.9999999999999999E-4</v>
      </c>
      <c r="P11" s="38">
        <f>IFERROR((Estratégia!K11/100)+O11+Estratégia!J11,0)</f>
        <v>6.9999999999999999E-4</v>
      </c>
      <c r="Q11" s="38">
        <f>IFERROR(O11+Estratégia!J11-(Estratégia!K11/100),0)</f>
        <v>6.9999999999999999E-4</v>
      </c>
      <c r="R11" s="100" t="str">
        <f>E29</f>
        <v>A empresa investe no branding, ou seja, para que sua marca seja lembrada pelos clientes?</v>
      </c>
      <c r="S11" s="100" t="str">
        <f t="shared" si="0"/>
        <v>Estratégia</v>
      </c>
      <c r="T11" s="100" t="str">
        <f>$D$21</f>
        <v>Estratégia de médio prazo</v>
      </c>
      <c r="U11" s="100" t="e">
        <f>Estratégia!F11</f>
        <v>#N/A</v>
      </c>
      <c r="V11" s="100">
        <f>Estratégia!G11</f>
        <v>0</v>
      </c>
      <c r="W11" s="101">
        <f>Estratégia!J11/4</f>
        <v>0</v>
      </c>
    </row>
    <row r="12" spans="2:93" ht="48.75" customHeight="1">
      <c r="B12" s="38"/>
      <c r="C12" s="213"/>
      <c r="D12" s="210"/>
      <c r="E12" s="208"/>
      <c r="F12" s="125" t="s">
        <v>65</v>
      </c>
      <c r="G12" s="126" t="s">
        <v>120</v>
      </c>
      <c r="H12" s="28">
        <v>4</v>
      </c>
      <c r="O12" s="38">
        <v>8.0000000000000004E-4</v>
      </c>
      <c r="P12" s="38">
        <f>IFERROR((Estratégia!K12/100)+O12+Estratégia!J12,0)</f>
        <v>8.0000000000000004E-4</v>
      </c>
      <c r="Q12" s="38">
        <f>IFERROR(O12+Estratégia!J12-(Estratégia!K12/100),0)</f>
        <v>8.0000000000000004E-4</v>
      </c>
      <c r="R12" s="100" t="str">
        <f>E33</f>
        <v>A empresa tem a capacidade de reter clientes antigos e fidelizar os novos clientes?</v>
      </c>
      <c r="S12" s="100" t="str">
        <f t="shared" si="0"/>
        <v>Estratégia</v>
      </c>
      <c r="T12" s="100" t="str">
        <f>$D$21</f>
        <v>Estratégia de médio prazo</v>
      </c>
      <c r="U12" s="100" t="e">
        <f>Estratégia!F12</f>
        <v>#N/A</v>
      </c>
      <c r="V12" s="100">
        <f>Estratégia!G12</f>
        <v>0</v>
      </c>
      <c r="W12" s="101">
        <f>Estratégia!J12/4</f>
        <v>0</v>
      </c>
      <c r="Y12" s="97" t="s">
        <v>576</v>
      </c>
      <c r="Z12" s="97" t="s">
        <v>574</v>
      </c>
      <c r="AA12" s="97" t="s">
        <v>575</v>
      </c>
      <c r="AB12" s="97" t="s">
        <v>577</v>
      </c>
      <c r="AC12" s="97" t="s">
        <v>33</v>
      </c>
      <c r="AD12" s="97" t="s">
        <v>34</v>
      </c>
      <c r="AE12" s="97" t="s">
        <v>567</v>
      </c>
      <c r="AF12" s="97" t="s">
        <v>572</v>
      </c>
    </row>
    <row r="13" spans="2:93" ht="48.75" customHeight="1">
      <c r="B13" s="38"/>
      <c r="C13" s="213"/>
      <c r="D13" s="210"/>
      <c r="E13" s="206" t="s">
        <v>42</v>
      </c>
      <c r="F13" s="122" t="s">
        <v>66</v>
      </c>
      <c r="G13" s="129" t="s">
        <v>623</v>
      </c>
      <c r="H13" s="28">
        <v>1</v>
      </c>
      <c r="O13" s="38">
        <v>8.9999999999999998E-4</v>
      </c>
      <c r="P13" s="38">
        <f>IFERROR((Estratégia!K13/100)+O13+Estratégia!J13,0)</f>
        <v>8.9999999999999998E-4</v>
      </c>
      <c r="Q13" s="38">
        <f>IFERROR(O13+Estratégia!J13-(Estratégia!K13/100),0)</f>
        <v>8.9999999999999998E-4</v>
      </c>
      <c r="R13" s="100" t="str">
        <f>E37</f>
        <v>Como a empresa emprega os conceitos de responsabilidade social-empresarial?</v>
      </c>
      <c r="S13" s="100" t="str">
        <f t="shared" si="0"/>
        <v>Estratégia</v>
      </c>
      <c r="T13" s="100" t="str">
        <f>$D$37</f>
        <v>Estratégia de longo prazo</v>
      </c>
      <c r="U13" s="100" t="e">
        <f>Estratégia!F13</f>
        <v>#N/A</v>
      </c>
      <c r="V13" s="100">
        <f>Estratégia!G13</f>
        <v>0</v>
      </c>
      <c r="W13" s="101">
        <f>Estratégia!J13/4</f>
        <v>0</v>
      </c>
      <c r="Y13" s="38">
        <v>1</v>
      </c>
      <c r="Z13" s="38">
        <f>SMALL($Q$5:$Q$76,Y13)</f>
        <v>1E-4</v>
      </c>
      <c r="AA13" s="38" t="str">
        <f>VLOOKUP($Z13,$Q$5:$X$76,2,FALSE)</f>
        <v>A empresa possui diretrizes estratégicas claras e compreendidas por toda a empresa?</v>
      </c>
      <c r="AB13" s="38" t="str">
        <f>VLOOKUP($Z13,$Q$5:$X$76,3,FALSE)</f>
        <v>Estratégia</v>
      </c>
      <c r="AC13" s="38" t="str">
        <f>VLOOKUP($Z13,$Q$5:$X$76,4,FALSE)</f>
        <v>Estratégia de curto prazo</v>
      </c>
      <c r="AD13" s="38" t="e">
        <f>VLOOKUP($Z13,$Q$5:$X$76,5,FALSE)</f>
        <v>#N/A</v>
      </c>
      <c r="AE13" s="38">
        <f>VLOOKUP($Z13,$Q$5:$X$76,6,FALSE)</f>
        <v>0</v>
      </c>
      <c r="AF13" s="101">
        <f>VLOOKUP($Z13,$Q$5:$X$76,7,FALSE)</f>
        <v>0</v>
      </c>
    </row>
    <row r="14" spans="2:93" ht="48.75" customHeight="1">
      <c r="B14" s="38"/>
      <c r="C14" s="213"/>
      <c r="D14" s="210"/>
      <c r="E14" s="207"/>
      <c r="F14" s="50" t="s">
        <v>67</v>
      </c>
      <c r="G14" s="128" t="s">
        <v>624</v>
      </c>
      <c r="H14" s="28">
        <v>2</v>
      </c>
      <c r="O14" s="38">
        <v>1E-3</v>
      </c>
      <c r="P14" s="38">
        <f>IFERROR((Estratégia!K14/100)+O14+Estratégia!J14,0)</f>
        <v>1E-3</v>
      </c>
      <c r="Q14" s="38">
        <f>IFERROR(O14+Estratégia!J14-(Estratégia!K14/100),0)</f>
        <v>1E-3</v>
      </c>
      <c r="R14" s="100" t="str">
        <f>E41</f>
        <v>A empresa faz investimentos financeiros a longo prazo?</v>
      </c>
      <c r="S14" s="100" t="str">
        <f t="shared" si="0"/>
        <v>Estratégia</v>
      </c>
      <c r="T14" s="100" t="str">
        <f>$D$37</f>
        <v>Estratégia de longo prazo</v>
      </c>
      <c r="U14" s="100" t="e">
        <f>Estratégia!F14</f>
        <v>#N/A</v>
      </c>
      <c r="V14" s="100">
        <f>Estratégia!G14</f>
        <v>0</v>
      </c>
      <c r="W14" s="101">
        <f>Estratégia!J14/4</f>
        <v>0</v>
      </c>
      <c r="Y14" s="38">
        <v>2</v>
      </c>
      <c r="Z14" s="38">
        <f t="shared" ref="Z14:Z17" si="9">SMALL($Q$5:$Q$76,Y14)</f>
        <v>2.0000000000000001E-4</v>
      </c>
      <c r="AA14" s="38" t="str">
        <f t="shared" ref="AA14:AA17" si="10">VLOOKUP($Z14,$Q$5:$X$76,2,FALSE)</f>
        <v>Como a empresa realiza seu planejamento estratégico?</v>
      </c>
      <c r="AB14" s="38" t="str">
        <f t="shared" ref="AB14:AB17" si="11">VLOOKUP($Z14,$Q$5:$X$76,3,FALSE)</f>
        <v>Estratégia</v>
      </c>
      <c r="AC14" s="38" t="str">
        <f t="shared" ref="AC14:AC17" si="12">VLOOKUP($Z14,$Q$5:$X$76,4,FALSE)</f>
        <v>Estratégia de curto prazo</v>
      </c>
      <c r="AD14" s="38" t="e">
        <f t="shared" ref="AD14:AD17" si="13">VLOOKUP($Z14,$Q$5:$X$76,5,FALSE)</f>
        <v>#N/A</v>
      </c>
      <c r="AE14" s="38">
        <f t="shared" ref="AE14:AE17" si="14">VLOOKUP($Z14,$Q$5:$X$76,6,FALSE)</f>
        <v>0</v>
      </c>
      <c r="AF14" s="101">
        <f t="shared" ref="AF14:AF17" si="15">VLOOKUP($Z14,$Q$5:$X$76,7,FALSE)</f>
        <v>0</v>
      </c>
    </row>
    <row r="15" spans="2:93" ht="48.75" customHeight="1">
      <c r="B15" s="38"/>
      <c r="C15" s="213"/>
      <c r="D15" s="210"/>
      <c r="E15" s="207"/>
      <c r="F15" s="50" t="s">
        <v>68</v>
      </c>
      <c r="G15" s="124" t="s">
        <v>123</v>
      </c>
      <c r="H15" s="28">
        <v>3</v>
      </c>
      <c r="O15" s="38">
        <v>1.1000000000000001E-3</v>
      </c>
      <c r="P15" s="38">
        <f>IFERROR((Estratégia!K15/100)+O15+Estratégia!J15,0)</f>
        <v>1.1000000000000001E-3</v>
      </c>
      <c r="Q15" s="38">
        <f>IFERROR(O15+Estratégia!J15-(Estratégia!K15/100),0)</f>
        <v>1.1000000000000001E-3</v>
      </c>
      <c r="R15" s="100" t="str">
        <f>E45</f>
        <v>A empresa Investe na retenção de talentos?</v>
      </c>
      <c r="S15" s="100" t="str">
        <f t="shared" si="0"/>
        <v>Estratégia</v>
      </c>
      <c r="T15" s="100" t="str">
        <f>$D$37</f>
        <v>Estratégia de longo prazo</v>
      </c>
      <c r="U15" s="100" t="e">
        <f>Estratégia!F15</f>
        <v>#N/A</v>
      </c>
      <c r="V15" s="100">
        <f>Estratégia!G15</f>
        <v>0</v>
      </c>
      <c r="W15" s="101">
        <f>Estratégia!J15/4</f>
        <v>0</v>
      </c>
      <c r="Y15" s="38">
        <v>3</v>
      </c>
      <c r="Z15" s="38">
        <f t="shared" si="9"/>
        <v>2.9999999999999997E-4</v>
      </c>
      <c r="AA15" s="38" t="str">
        <f t="shared" si="10"/>
        <v>A empresa utiliza métodos de análise de informações para formular suas estratégias?</v>
      </c>
      <c r="AB15" s="38" t="str">
        <f t="shared" si="11"/>
        <v>Estratégia</v>
      </c>
      <c r="AC15" s="38" t="str">
        <f t="shared" si="12"/>
        <v>Estratégia de curto prazo</v>
      </c>
      <c r="AD15" s="38" t="e">
        <f t="shared" si="13"/>
        <v>#N/A</v>
      </c>
      <c r="AE15" s="38">
        <f t="shared" si="14"/>
        <v>0</v>
      </c>
      <c r="AF15" s="101">
        <f t="shared" si="15"/>
        <v>0</v>
      </c>
    </row>
    <row r="16" spans="2:93" ht="48.75" customHeight="1">
      <c r="B16" s="38"/>
      <c r="C16" s="213"/>
      <c r="D16" s="210"/>
      <c r="E16" s="208"/>
      <c r="F16" s="125" t="s">
        <v>69</v>
      </c>
      <c r="G16" s="126" t="s">
        <v>120</v>
      </c>
      <c r="H16" s="28">
        <v>4</v>
      </c>
      <c r="O16" s="38">
        <v>1.1999999999999999E-3</v>
      </c>
      <c r="P16" s="38">
        <f>IFERROR((Estratégia!K16/100)+O16+Estratégia!J16,0)</f>
        <v>1.1999999999999999E-3</v>
      </c>
      <c r="Q16" s="38">
        <f>IFERROR(O16+Estratégia!J16-(Estratégia!K16/100),0)</f>
        <v>1.1999999999999999E-3</v>
      </c>
      <c r="R16" s="100" t="str">
        <f>E48</f>
        <v>A empresa visa explorar outros mercados?</v>
      </c>
      <c r="S16" s="100" t="str">
        <f t="shared" si="0"/>
        <v>Estratégia</v>
      </c>
      <c r="T16" s="100" t="str">
        <f>$D$37</f>
        <v>Estratégia de longo prazo</v>
      </c>
      <c r="U16" s="100" t="e">
        <f>Estratégia!F16</f>
        <v>#N/A</v>
      </c>
      <c r="V16" s="100">
        <f>Estratégia!G16</f>
        <v>0</v>
      </c>
      <c r="W16" s="101">
        <f>Estratégia!J16/4</f>
        <v>0</v>
      </c>
      <c r="Y16" s="38">
        <v>4</v>
      </c>
      <c r="Z16" s="38">
        <f t="shared" si="9"/>
        <v>4.0000000000000002E-4</v>
      </c>
      <c r="AA16" s="38" t="str">
        <f t="shared" si="10"/>
        <v>A empresa acompanha os resultados e possui metas estratégicas de curto prazo?</v>
      </c>
      <c r="AB16" s="38" t="str">
        <f t="shared" si="11"/>
        <v>Estratégia</v>
      </c>
      <c r="AC16" s="38" t="str">
        <f t="shared" si="12"/>
        <v>Estratégia de curto prazo</v>
      </c>
      <c r="AD16" s="38" t="e">
        <f t="shared" si="13"/>
        <v>#N/A</v>
      </c>
      <c r="AE16" s="38">
        <f t="shared" si="14"/>
        <v>0</v>
      </c>
      <c r="AF16" s="101">
        <f t="shared" si="15"/>
        <v>0</v>
      </c>
    </row>
    <row r="17" spans="2:32" ht="48.75" customHeight="1">
      <c r="B17" s="38"/>
      <c r="C17" s="213"/>
      <c r="D17" s="210"/>
      <c r="E17" s="206" t="s">
        <v>43</v>
      </c>
      <c r="F17" s="130" t="s">
        <v>526</v>
      </c>
      <c r="G17" s="123" t="s">
        <v>124</v>
      </c>
      <c r="H17" s="28">
        <v>1</v>
      </c>
      <c r="O17" s="38">
        <v>1.2999999999999999E-3</v>
      </c>
      <c r="P17" s="38">
        <f>IFERROR((Estratégia!K17/100)+O17+Estratégia!J17,0)</f>
        <v>1.2999999999999999E-3</v>
      </c>
      <c r="Q17" s="38">
        <f>IFERROR(O17+Estratégia!J17-(Estratégia!K17/100),0)</f>
        <v>1.2999999999999999E-3</v>
      </c>
      <c r="R17" s="100" t="str">
        <f>E52</f>
        <v>A empresa conhece seus concorrentes e substitutos?</v>
      </c>
      <c r="S17" s="100" t="str">
        <f t="shared" si="0"/>
        <v>Estratégia</v>
      </c>
      <c r="T17" s="100" t="str">
        <f>$D$52</f>
        <v>Análise de ambiente</v>
      </c>
      <c r="U17" s="100" t="e">
        <f>Estratégia!F17</f>
        <v>#N/A</v>
      </c>
      <c r="V17" s="100">
        <f>Estratégia!G17</f>
        <v>0</v>
      </c>
      <c r="W17" s="101">
        <f>Estratégia!J17/4</f>
        <v>0</v>
      </c>
      <c r="Y17" s="38">
        <v>5</v>
      </c>
      <c r="Z17" s="38">
        <f t="shared" si="9"/>
        <v>5.0000000000000001E-4</v>
      </c>
      <c r="AA17" s="38" t="str">
        <f t="shared" si="10"/>
        <v>A empresa visa novos segmentos de clientes?</v>
      </c>
      <c r="AB17" s="38" t="str">
        <f t="shared" si="11"/>
        <v>Estratégia</v>
      </c>
      <c r="AC17" s="38" t="str">
        <f t="shared" si="12"/>
        <v>Estratégia de médio prazo</v>
      </c>
      <c r="AD17" s="38" t="e">
        <f t="shared" si="13"/>
        <v>#N/A</v>
      </c>
      <c r="AE17" s="38">
        <f t="shared" si="14"/>
        <v>0</v>
      </c>
      <c r="AF17" s="101">
        <f t="shared" si="15"/>
        <v>0</v>
      </c>
    </row>
    <row r="18" spans="2:32" ht="48.75" customHeight="1">
      <c r="B18" s="38"/>
      <c r="C18" s="213"/>
      <c r="D18" s="210"/>
      <c r="E18" s="207"/>
      <c r="F18" s="50" t="s">
        <v>70</v>
      </c>
      <c r="G18" s="124" t="s">
        <v>125</v>
      </c>
      <c r="H18" s="28">
        <v>2</v>
      </c>
      <c r="O18" s="38">
        <v>1.4E-3</v>
      </c>
      <c r="P18" s="38">
        <f>IFERROR((Estratégia!K18/100)+O18+Estratégia!J18,0)</f>
        <v>1.4E-3</v>
      </c>
      <c r="Q18" s="38">
        <f>IFERROR(O18+Estratégia!J18-(Estratégia!K18/100),0)</f>
        <v>1.4E-3</v>
      </c>
      <c r="R18" s="100" t="str">
        <f>E56</f>
        <v>A empresa é eficiente em sua gestão de fornecedores?</v>
      </c>
      <c r="S18" s="100" t="str">
        <f t="shared" si="0"/>
        <v>Estratégia</v>
      </c>
      <c r="T18" s="100" t="str">
        <f>$D$52</f>
        <v>Análise de ambiente</v>
      </c>
      <c r="U18" s="100" t="e">
        <f>Estratégia!F18</f>
        <v>#N/A</v>
      </c>
      <c r="V18" s="100">
        <f>Estratégia!G18</f>
        <v>0</v>
      </c>
      <c r="W18" s="101">
        <f>Estratégia!J18/4</f>
        <v>0</v>
      </c>
    </row>
    <row r="19" spans="2:32" ht="48.75" customHeight="1">
      <c r="B19" s="38"/>
      <c r="C19" s="213"/>
      <c r="D19" s="210"/>
      <c r="E19" s="207"/>
      <c r="F19" s="50" t="s">
        <v>71</v>
      </c>
      <c r="G19" s="124" t="s">
        <v>126</v>
      </c>
      <c r="H19" s="28">
        <v>3</v>
      </c>
      <c r="O19" s="38">
        <v>1.5E-3</v>
      </c>
      <c r="P19" s="38">
        <f>IFERROR((Estratégia!K19/100)+O19+Estratégia!J19,0)</f>
        <v>1.5E-3</v>
      </c>
      <c r="Q19" s="38">
        <f>IFERROR(O19+Estratégia!J19-(Estratégia!K19/100),0)</f>
        <v>1.5E-3</v>
      </c>
      <c r="R19" s="100" t="str">
        <f>E60</f>
        <v>A empresa tem uma boa relação com clientes?</v>
      </c>
      <c r="S19" s="100" t="str">
        <f t="shared" si="0"/>
        <v>Estratégia</v>
      </c>
      <c r="T19" s="100" t="str">
        <f>$D$52</f>
        <v>Análise de ambiente</v>
      </c>
      <c r="U19" s="100" t="e">
        <f>Estratégia!F19</f>
        <v>#N/A</v>
      </c>
      <c r="V19" s="100">
        <f>Estratégia!G19</f>
        <v>0</v>
      </c>
      <c r="W19" s="101">
        <f>Estratégia!J19/4</f>
        <v>0</v>
      </c>
    </row>
    <row r="20" spans="2:32" ht="48.75" customHeight="1">
      <c r="B20" s="38"/>
      <c r="C20" s="213"/>
      <c r="D20" s="210"/>
      <c r="E20" s="208"/>
      <c r="F20" s="125" t="s">
        <v>72</v>
      </c>
      <c r="G20" s="126" t="s">
        <v>120</v>
      </c>
      <c r="H20" s="28">
        <v>4</v>
      </c>
      <c r="O20" s="38">
        <v>1.6000000000000001E-3</v>
      </c>
      <c r="P20" s="38">
        <f>IFERROR((Estratégia!K20/100)+O20+Estratégia!J20,0)</f>
        <v>1.6000000000000001E-3</v>
      </c>
      <c r="Q20" s="38">
        <f>IFERROR(O20+Estratégia!J20-(Estratégia!K20/100),0)</f>
        <v>1.6000000000000001E-3</v>
      </c>
      <c r="R20" s="100" t="str">
        <f>E64</f>
        <v>Existem barreiras de entrada em seu segmento de negócio?</v>
      </c>
      <c r="S20" s="100" t="str">
        <f t="shared" si="0"/>
        <v>Estratégia</v>
      </c>
      <c r="T20" s="100" t="str">
        <f>$D$52</f>
        <v>Análise de ambiente</v>
      </c>
      <c r="U20" s="100" t="e">
        <f>Estratégia!F20</f>
        <v>#N/A</v>
      </c>
      <c r="V20" s="100">
        <f>Estratégia!G20</f>
        <v>0</v>
      </c>
      <c r="W20" s="101">
        <f>Estratégia!J20/4</f>
        <v>0</v>
      </c>
    </row>
    <row r="21" spans="2:32" ht="48.75" customHeight="1">
      <c r="B21" s="38"/>
      <c r="C21" s="213"/>
      <c r="D21" s="210" t="s">
        <v>37</v>
      </c>
      <c r="E21" s="206" t="s">
        <v>44</v>
      </c>
      <c r="F21" s="122" t="s">
        <v>73</v>
      </c>
      <c r="G21" s="123" t="s">
        <v>127</v>
      </c>
      <c r="H21" s="28">
        <v>1</v>
      </c>
      <c r="O21" s="38">
        <v>1.6999999999999999E-3</v>
      </c>
      <c r="P21" s="38">
        <f>IFERROR((Finanças!K5/100)+O21+Finanças!J5,0)</f>
        <v>1.6999999999999999E-3</v>
      </c>
      <c r="Q21" s="38">
        <f>IFERROR(O21+Finanças!J5-(Finanças!K5/100),0)</f>
        <v>1.6999999999999999E-3</v>
      </c>
      <c r="R21" s="100" t="str">
        <f>E68</f>
        <v>A empresa possui investimentos financeiros e capital de reserva?</v>
      </c>
      <c r="S21" s="38" t="str">
        <f>$C$68</f>
        <v>Finanças</v>
      </c>
      <c r="T21" s="38" t="str">
        <f>$D$68</f>
        <v>Planejamento financeiro</v>
      </c>
      <c r="U21" s="100" t="e">
        <f>Finanças!F5</f>
        <v>#N/A</v>
      </c>
      <c r="V21" s="100">
        <f>Finanças!G5</f>
        <v>0</v>
      </c>
      <c r="W21" s="101">
        <f>Finanças!J5/4</f>
        <v>0</v>
      </c>
    </row>
    <row r="22" spans="2:32" ht="48.75" customHeight="1">
      <c r="B22" s="38"/>
      <c r="C22" s="213"/>
      <c r="D22" s="210"/>
      <c r="E22" s="207"/>
      <c r="F22" s="50" t="s">
        <v>74</v>
      </c>
      <c r="G22" s="124" t="s">
        <v>128</v>
      </c>
      <c r="H22" s="28">
        <v>2</v>
      </c>
      <c r="O22" s="38">
        <v>1.8E-3</v>
      </c>
      <c r="P22" s="38">
        <f>IFERROR((Finanças!K6/100)+O22+Finanças!J6,0)</f>
        <v>1.8E-3</v>
      </c>
      <c r="Q22" s="38">
        <f>IFERROR(O22+Finanças!J6-(Finanças!K6/100),0)</f>
        <v>1.8E-3</v>
      </c>
      <c r="R22" s="100" t="str">
        <f>E72</f>
        <v>A empresa possui planejamento e controle orçamentário?</v>
      </c>
      <c r="S22" s="38" t="str">
        <f t="shared" ref="S22:S36" si="16">$C$68</f>
        <v>Finanças</v>
      </c>
      <c r="T22" s="38" t="str">
        <f>$D$68</f>
        <v>Planejamento financeiro</v>
      </c>
      <c r="U22" s="100" t="e">
        <f>Finanças!F6</f>
        <v>#N/A</v>
      </c>
      <c r="V22" s="100">
        <f>Finanças!G6</f>
        <v>0</v>
      </c>
      <c r="W22" s="101">
        <f>Finanças!J6/4</f>
        <v>0</v>
      </c>
    </row>
    <row r="23" spans="2:32" ht="48.75" customHeight="1">
      <c r="B23" s="38"/>
      <c r="C23" s="213"/>
      <c r="D23" s="210"/>
      <c r="E23" s="207"/>
      <c r="F23" s="136" t="s">
        <v>648</v>
      </c>
      <c r="G23" s="124" t="s">
        <v>129</v>
      </c>
      <c r="H23" s="28">
        <v>3</v>
      </c>
      <c r="O23" s="38">
        <v>1.9E-3</v>
      </c>
      <c r="P23" s="38">
        <f>IFERROR((Finanças!K7/100)+O23+Finanças!J7,0)</f>
        <v>1.9E-3</v>
      </c>
      <c r="Q23" s="38">
        <f>IFERROR(O23+Finanças!J7-(Finanças!K7/100),0)</f>
        <v>1.9E-3</v>
      </c>
      <c r="R23" s="100" t="str">
        <f>E76</f>
        <v>A empresa sabe diferenciar despesa de investimento?</v>
      </c>
      <c r="S23" s="38" t="str">
        <f t="shared" si="16"/>
        <v>Finanças</v>
      </c>
      <c r="T23" s="38" t="str">
        <f>$D$68</f>
        <v>Planejamento financeiro</v>
      </c>
      <c r="U23" s="100" t="e">
        <f>Finanças!F7</f>
        <v>#N/A</v>
      </c>
      <c r="V23" s="100">
        <f>Finanças!G7</f>
        <v>0</v>
      </c>
      <c r="W23" s="101">
        <f>Finanças!J7/4</f>
        <v>0</v>
      </c>
    </row>
    <row r="24" spans="2:32" ht="48.75" customHeight="1">
      <c r="B24" s="38"/>
      <c r="C24" s="213"/>
      <c r="D24" s="210"/>
      <c r="E24" s="208"/>
      <c r="F24" s="125" t="s">
        <v>75</v>
      </c>
      <c r="G24" s="126" t="s">
        <v>120</v>
      </c>
      <c r="H24" s="28">
        <v>4</v>
      </c>
      <c r="O24" s="38">
        <v>2E-3</v>
      </c>
      <c r="P24" s="38">
        <f>IFERROR((Finanças!K8/100)+O24+Finanças!J8,0)</f>
        <v>2E-3</v>
      </c>
      <c r="Q24" s="38">
        <f>IFERROR(O24+Finanças!J8-(Finanças!K8/100),0)</f>
        <v>2E-3</v>
      </c>
      <c r="R24" s="100" t="str">
        <f>E79</f>
        <v>A empresa planeja pegar ou já pegou um empréstimo?</v>
      </c>
      <c r="S24" s="38" t="str">
        <f t="shared" si="16"/>
        <v>Finanças</v>
      </c>
      <c r="T24" s="38" t="str">
        <f>$D$68</f>
        <v>Planejamento financeiro</v>
      </c>
      <c r="U24" s="100" t="e">
        <f>Finanças!F8</f>
        <v>#N/A</v>
      </c>
      <c r="V24" s="100">
        <f>Finanças!G8</f>
        <v>0</v>
      </c>
      <c r="W24" s="101">
        <f>Finanças!J8/4</f>
        <v>0</v>
      </c>
    </row>
    <row r="25" spans="2:32" ht="48.75" customHeight="1">
      <c r="B25" s="38"/>
      <c r="C25" s="213"/>
      <c r="D25" s="210"/>
      <c r="E25" s="206" t="s">
        <v>45</v>
      </c>
      <c r="F25" s="122" t="s">
        <v>76</v>
      </c>
      <c r="G25" s="123" t="s">
        <v>130</v>
      </c>
      <c r="H25" s="28">
        <v>1</v>
      </c>
      <c r="O25" s="38">
        <v>2.0999999999999999E-3</v>
      </c>
      <c r="P25" s="38">
        <f>IFERROR((Finanças!K9/100)+O25+Finanças!J9,0)</f>
        <v>2.0999999999999999E-3</v>
      </c>
      <c r="Q25" s="38">
        <f>IFERROR(O25+Finanças!J9-(Finanças!K9/100),0)</f>
        <v>2.0999999999999999E-3</v>
      </c>
      <c r="R25" s="100" t="str">
        <f>E83</f>
        <v>A empresa realiza a gestão do seu fluxo de caixa?</v>
      </c>
      <c r="S25" s="38" t="str">
        <f t="shared" si="16"/>
        <v>Finanças</v>
      </c>
      <c r="T25" s="38" t="str">
        <f>$D$83</f>
        <v>Controle financeiro</v>
      </c>
      <c r="U25" s="100" t="e">
        <f>Finanças!F9</f>
        <v>#N/A</v>
      </c>
      <c r="V25" s="100">
        <f>Finanças!G9</f>
        <v>0</v>
      </c>
      <c r="W25" s="101">
        <f>Finanças!J9/4</f>
        <v>0</v>
      </c>
    </row>
    <row r="26" spans="2:32" ht="48.75" customHeight="1">
      <c r="B26" s="38"/>
      <c r="C26" s="213"/>
      <c r="D26" s="210"/>
      <c r="E26" s="207"/>
      <c r="F26" s="50" t="s">
        <v>77</v>
      </c>
      <c r="G26" s="124" t="s">
        <v>131</v>
      </c>
      <c r="H26" s="28">
        <v>2</v>
      </c>
      <c r="O26" s="38">
        <v>2.2000000000000001E-3</v>
      </c>
      <c r="P26" s="38">
        <f>IFERROR((Finanças!K10/100)+O26+Finanças!J10,0)</f>
        <v>2.2000000000000001E-3</v>
      </c>
      <c r="Q26" s="38">
        <f>IFERROR(O26+Finanças!J10-(Finanças!K10/100),0)</f>
        <v>2.2000000000000001E-3</v>
      </c>
      <c r="R26" s="100" t="str">
        <f>E87</f>
        <v>A empresa possui uma separação entre o que é dela e o que é do proprietário?</v>
      </c>
      <c r="S26" s="38" t="str">
        <f t="shared" si="16"/>
        <v>Finanças</v>
      </c>
      <c r="T26" s="38" t="str">
        <f>$D$83</f>
        <v>Controle financeiro</v>
      </c>
      <c r="U26" s="100" t="e">
        <f>Finanças!F10</f>
        <v>#N/A</v>
      </c>
      <c r="V26" s="100">
        <f>Finanças!G10</f>
        <v>0</v>
      </c>
      <c r="W26" s="101">
        <f>Finanças!J10/4</f>
        <v>0</v>
      </c>
    </row>
    <row r="27" spans="2:32" ht="48.75" customHeight="1">
      <c r="B27" s="38"/>
      <c r="C27" s="213"/>
      <c r="D27" s="210"/>
      <c r="E27" s="207"/>
      <c r="F27" s="136" t="s">
        <v>644</v>
      </c>
      <c r="G27" s="124" t="s">
        <v>132</v>
      </c>
      <c r="H27" s="28">
        <v>3</v>
      </c>
      <c r="O27" s="38">
        <v>2.3E-3</v>
      </c>
      <c r="P27" s="38">
        <f>IFERROR((Finanças!K11/100)+O27+Finanças!J11,0)</f>
        <v>2.3E-3</v>
      </c>
      <c r="Q27" s="38">
        <f>IFERROR(O27+Finanças!J11-(Finanças!K11/100),0)</f>
        <v>2.3E-3</v>
      </c>
      <c r="R27" s="100" t="str">
        <f>E91</f>
        <v>A empresa possui controle sobre seu capital de giro?</v>
      </c>
      <c r="S27" s="38" t="str">
        <f t="shared" si="16"/>
        <v>Finanças</v>
      </c>
      <c r="T27" s="38" t="str">
        <f>$D$83</f>
        <v>Controle financeiro</v>
      </c>
      <c r="U27" s="100" t="e">
        <f>Finanças!F11</f>
        <v>#N/A</v>
      </c>
      <c r="V27" s="100">
        <f>Finanças!G11</f>
        <v>0</v>
      </c>
      <c r="W27" s="101">
        <f>Finanças!J11/4</f>
        <v>0</v>
      </c>
    </row>
    <row r="28" spans="2:32" ht="48.75" customHeight="1">
      <c r="B28" s="38"/>
      <c r="C28" s="213"/>
      <c r="D28" s="210"/>
      <c r="E28" s="208"/>
      <c r="F28" s="125" t="s">
        <v>78</v>
      </c>
      <c r="G28" s="126" t="s">
        <v>120</v>
      </c>
      <c r="H28" s="28">
        <v>4</v>
      </c>
      <c r="O28" s="38">
        <v>2.3999999999999998E-3</v>
      </c>
      <c r="P28" s="38">
        <f>IFERROR((Finanças!K12/100)+O28+Finanças!J12,0)</f>
        <v>2.3999999999999998E-3</v>
      </c>
      <c r="Q28" s="38">
        <f>IFERROR(O28+Finanças!J12-(Finanças!K12/100),0)</f>
        <v>2.3999999999999998E-3</v>
      </c>
      <c r="R28" s="100" t="str">
        <f>E95</f>
        <v>A empresa mantem um estrito controle contábil?</v>
      </c>
      <c r="S28" s="38" t="str">
        <f t="shared" si="16"/>
        <v>Finanças</v>
      </c>
      <c r="T28" s="38" t="str">
        <f>$D$83</f>
        <v>Controle financeiro</v>
      </c>
      <c r="U28" s="100" t="e">
        <f>Finanças!F12</f>
        <v>#N/A</v>
      </c>
      <c r="V28" s="100">
        <f>Finanças!G12</f>
        <v>0</v>
      </c>
      <c r="W28" s="101">
        <f>Finanças!J12/4</f>
        <v>0</v>
      </c>
    </row>
    <row r="29" spans="2:32" ht="48.75" customHeight="1">
      <c r="B29" s="38"/>
      <c r="C29" s="213"/>
      <c r="D29" s="210"/>
      <c r="E29" s="206" t="s">
        <v>46</v>
      </c>
      <c r="F29" s="122" t="s">
        <v>79</v>
      </c>
      <c r="G29" s="123" t="s">
        <v>133</v>
      </c>
      <c r="H29" s="28">
        <v>1</v>
      </c>
      <c r="O29" s="38">
        <v>2.5000000000000001E-3</v>
      </c>
      <c r="P29" s="38">
        <f>IFERROR((Finanças!K13/100)+O29+Finanças!J13,0)</f>
        <v>2.5000000000000001E-3</v>
      </c>
      <c r="Q29" s="38">
        <f>IFERROR(O29+Finanças!J13-(Finanças!K13/100),0)</f>
        <v>2.5000000000000001E-3</v>
      </c>
      <c r="R29" s="100" t="str">
        <f>E99</f>
        <v>A empresa compreende todos os custos envolvidos no seu negócio?</v>
      </c>
      <c r="S29" s="38" t="str">
        <f t="shared" si="16"/>
        <v>Finanças</v>
      </c>
      <c r="T29" s="38" t="str">
        <f>$D$99</f>
        <v>Margem de contribuição e lucratividade</v>
      </c>
      <c r="U29" s="100" t="e">
        <f>Finanças!F13</f>
        <v>#N/A</v>
      </c>
      <c r="V29" s="100">
        <f>Finanças!G13</f>
        <v>0</v>
      </c>
      <c r="W29" s="101">
        <f>Finanças!J13/4</f>
        <v>0</v>
      </c>
    </row>
    <row r="30" spans="2:32" ht="48.75" customHeight="1">
      <c r="B30" s="38"/>
      <c r="C30" s="213"/>
      <c r="D30" s="210"/>
      <c r="E30" s="207"/>
      <c r="F30" s="50" t="s">
        <v>80</v>
      </c>
      <c r="G30" s="124" t="s">
        <v>134</v>
      </c>
      <c r="H30" s="28">
        <v>2</v>
      </c>
      <c r="O30" s="38">
        <v>2.5999999999999999E-3</v>
      </c>
      <c r="P30" s="38">
        <f>IFERROR((Finanças!K14/100)+O30+Finanças!J14,0)</f>
        <v>2.5999999999999999E-3</v>
      </c>
      <c r="Q30" s="38">
        <f>IFERROR(O30+Finanças!J14-(Finanças!K14/100),0)</f>
        <v>2.5999999999999999E-3</v>
      </c>
      <c r="R30" s="100" t="str">
        <f>E103</f>
        <v>A empresa possui uma margem de contribuição padrão em seus produtos ou serviços?</v>
      </c>
      <c r="S30" s="38" t="str">
        <f t="shared" si="16"/>
        <v>Finanças</v>
      </c>
      <c r="T30" s="38" t="str">
        <f>$D$99</f>
        <v>Margem de contribuição e lucratividade</v>
      </c>
      <c r="U30" s="100" t="e">
        <f>Finanças!F14</f>
        <v>#N/A</v>
      </c>
      <c r="V30" s="100">
        <f>Finanças!G14</f>
        <v>0</v>
      </c>
      <c r="W30" s="101">
        <f>Finanças!J14/4</f>
        <v>0</v>
      </c>
    </row>
    <row r="31" spans="2:32" ht="48.75" customHeight="1">
      <c r="B31" s="38"/>
      <c r="C31" s="213"/>
      <c r="D31" s="210"/>
      <c r="E31" s="207"/>
      <c r="F31" s="50" t="s">
        <v>81</v>
      </c>
      <c r="G31" s="124" t="s">
        <v>135</v>
      </c>
      <c r="H31" s="28">
        <v>3</v>
      </c>
      <c r="O31" s="38">
        <v>2.7000000000000001E-3</v>
      </c>
      <c r="P31" s="38">
        <f>IFERROR((Finanças!K15/100)+O31+Finanças!J15,0)</f>
        <v>2.7000000000000001E-3</v>
      </c>
      <c r="Q31" s="38">
        <f>IFERROR(O31+Finanças!J15-(Finanças!K15/100),0)</f>
        <v>2.7000000000000001E-3</v>
      </c>
      <c r="R31" s="100" t="str">
        <f>E106</f>
        <v>A empresa precifica o seu produto ou serviço de maneira adequada?</v>
      </c>
      <c r="S31" s="38" t="str">
        <f t="shared" si="16"/>
        <v>Finanças</v>
      </c>
      <c r="T31" s="38" t="str">
        <f>$D$99</f>
        <v>Margem de contribuição e lucratividade</v>
      </c>
      <c r="U31" s="100" t="e">
        <f>Finanças!F15</f>
        <v>#N/A</v>
      </c>
      <c r="V31" s="100">
        <f>Finanças!G15</f>
        <v>0</v>
      </c>
      <c r="W31" s="101">
        <f>Finanças!J15/4</f>
        <v>0</v>
      </c>
    </row>
    <row r="32" spans="2:32" ht="48.75" customHeight="1">
      <c r="B32" s="38"/>
      <c r="C32" s="213"/>
      <c r="D32" s="210"/>
      <c r="E32" s="208"/>
      <c r="F32" s="125" t="s">
        <v>82</v>
      </c>
      <c r="G32" s="126" t="s">
        <v>120</v>
      </c>
      <c r="H32" s="28">
        <v>4</v>
      </c>
      <c r="O32" s="38">
        <v>2.8E-3</v>
      </c>
      <c r="P32" s="38">
        <f>IFERROR((Finanças!K16/100)+O32+Finanças!J16,0)</f>
        <v>2.8E-3</v>
      </c>
      <c r="Q32" s="38">
        <f>IFERROR(O32+Finanças!J16-(Finanças!K16/100),0)</f>
        <v>2.8E-3</v>
      </c>
      <c r="R32" s="100" t="str">
        <f>E109</f>
        <v>Você sabe distinguir custos variáveis de custos fixos?</v>
      </c>
      <c r="S32" s="38" t="str">
        <f t="shared" si="16"/>
        <v>Finanças</v>
      </c>
      <c r="T32" s="38" t="str">
        <f>$D$99</f>
        <v>Margem de contribuição e lucratividade</v>
      </c>
      <c r="U32" s="100" t="e">
        <f>Finanças!F16</f>
        <v>#N/A</v>
      </c>
      <c r="V32" s="100">
        <f>Finanças!G16</f>
        <v>0</v>
      </c>
      <c r="W32" s="101">
        <f>Finanças!J16/4</f>
        <v>0</v>
      </c>
    </row>
    <row r="33" spans="2:23" ht="48.75" customHeight="1">
      <c r="B33" s="38"/>
      <c r="C33" s="213"/>
      <c r="D33" s="210"/>
      <c r="E33" s="206" t="s">
        <v>47</v>
      </c>
      <c r="F33" s="122" t="s">
        <v>83</v>
      </c>
      <c r="G33" s="123" t="s">
        <v>138</v>
      </c>
      <c r="H33" s="28">
        <v>1</v>
      </c>
      <c r="O33" s="38">
        <v>2.8999999999999998E-3</v>
      </c>
      <c r="P33" s="38">
        <f>IFERROR((Finanças!K17/100)+O33+Finanças!J17,0)</f>
        <v>2.8999999999999998E-3</v>
      </c>
      <c r="Q33" s="38">
        <f>IFERROR(O33+Finanças!J17-(Finanças!K17/100),0)</f>
        <v>2.8999999999999998E-3</v>
      </c>
      <c r="R33" s="100" t="str">
        <f>E112</f>
        <v>A empresa tem um faturamento que condiz com o planejado?</v>
      </c>
      <c r="S33" s="38" t="str">
        <f t="shared" si="16"/>
        <v>Finanças</v>
      </c>
      <c r="T33" s="38" t="str">
        <f>$D$112</f>
        <v>Indicadores financeiros</v>
      </c>
      <c r="U33" s="100" t="e">
        <f>Finanças!F17</f>
        <v>#N/A</v>
      </c>
      <c r="V33" s="100">
        <f>Finanças!G17</f>
        <v>0</v>
      </c>
      <c r="W33" s="101">
        <f>Finanças!J17/4</f>
        <v>0</v>
      </c>
    </row>
    <row r="34" spans="2:23" ht="48.75" customHeight="1">
      <c r="B34" s="38"/>
      <c r="C34" s="213"/>
      <c r="D34" s="210"/>
      <c r="E34" s="207"/>
      <c r="F34" s="50" t="s">
        <v>84</v>
      </c>
      <c r="G34" s="124" t="s">
        <v>136</v>
      </c>
      <c r="H34" s="28">
        <v>2</v>
      </c>
      <c r="O34" s="38">
        <v>3.0000000000000001E-3</v>
      </c>
      <c r="P34" s="38">
        <f>IFERROR((Finanças!K18/100)+O34+Finanças!J18,0)</f>
        <v>3.0000000000000001E-3</v>
      </c>
      <c r="Q34" s="38">
        <f>IFERROR(O34+Finanças!J18-(Finanças!K18/100),0)</f>
        <v>3.0000000000000001E-3</v>
      </c>
      <c r="R34" s="100" t="str">
        <f>E116</f>
        <v>A empresa controla seus recebimentos de forma satisfatória?</v>
      </c>
      <c r="S34" s="38" t="str">
        <f t="shared" si="16"/>
        <v>Finanças</v>
      </c>
      <c r="T34" s="38" t="str">
        <f>$D$112</f>
        <v>Indicadores financeiros</v>
      </c>
      <c r="U34" s="100" t="e">
        <f>Finanças!F18</f>
        <v>#N/A</v>
      </c>
      <c r="V34" s="100">
        <f>Finanças!G18</f>
        <v>0</v>
      </c>
      <c r="W34" s="101">
        <f>Finanças!J18/4</f>
        <v>0</v>
      </c>
    </row>
    <row r="35" spans="2:23" ht="48.75" customHeight="1">
      <c r="B35" s="38"/>
      <c r="C35" s="213"/>
      <c r="D35" s="210"/>
      <c r="E35" s="207"/>
      <c r="F35" s="50" t="s">
        <v>85</v>
      </c>
      <c r="G35" s="124" t="s">
        <v>137</v>
      </c>
      <c r="H35" s="28">
        <v>3</v>
      </c>
      <c r="O35" s="38">
        <v>3.0999999999999999E-3</v>
      </c>
      <c r="P35" s="38">
        <f>IFERROR((Finanças!K19/100)+O35+Finanças!J19,0)</f>
        <v>3.0999999999999999E-3</v>
      </c>
      <c r="Q35" s="38">
        <f>IFERROR(O35+Finanças!J19-(Finanças!K19/100),0)</f>
        <v>3.0999999999999999E-3</v>
      </c>
      <c r="R35" s="100" t="str">
        <f>E120</f>
        <v>A empresa mede e controla seu ticket médio?</v>
      </c>
      <c r="S35" s="38" t="str">
        <f t="shared" si="16"/>
        <v>Finanças</v>
      </c>
      <c r="T35" s="38" t="str">
        <f>$D$112</f>
        <v>Indicadores financeiros</v>
      </c>
      <c r="U35" s="100" t="e">
        <f>Finanças!F19</f>
        <v>#N/A</v>
      </c>
      <c r="V35" s="100">
        <f>Finanças!G19</f>
        <v>0</v>
      </c>
      <c r="W35" s="101">
        <f>Finanças!J19/4</f>
        <v>0</v>
      </c>
    </row>
    <row r="36" spans="2:23" ht="48.75" customHeight="1">
      <c r="B36" s="38"/>
      <c r="C36" s="213"/>
      <c r="D36" s="210"/>
      <c r="E36" s="208"/>
      <c r="F36" s="125" t="s">
        <v>86</v>
      </c>
      <c r="G36" s="126" t="s">
        <v>120</v>
      </c>
      <c r="H36" s="28">
        <v>4</v>
      </c>
      <c r="O36" s="38">
        <v>3.2000000000000002E-3</v>
      </c>
      <c r="P36" s="38">
        <f>IFERROR((Finanças!K20/100)+O36+Finanças!J20,0)</f>
        <v>3.2000000000000002E-3</v>
      </c>
      <c r="Q36" s="38">
        <f>IFERROR(O36+Finanças!J20-(Finanças!K20/100),0)</f>
        <v>3.2000000000000002E-3</v>
      </c>
      <c r="R36" s="100" t="str">
        <f>E124</f>
        <v>A empresa calcula os indicadores de desempenho?</v>
      </c>
      <c r="S36" s="38" t="str">
        <f t="shared" si="16"/>
        <v>Finanças</v>
      </c>
      <c r="T36" s="38" t="str">
        <f>$D$112</f>
        <v>Indicadores financeiros</v>
      </c>
      <c r="U36" s="100" t="e">
        <f>Finanças!F20</f>
        <v>#N/A</v>
      </c>
      <c r="V36" s="100">
        <f>Finanças!G20</f>
        <v>0</v>
      </c>
      <c r="W36" s="101">
        <f>Finanças!J20/4</f>
        <v>0</v>
      </c>
    </row>
    <row r="37" spans="2:23" ht="48.75" customHeight="1">
      <c r="B37" s="38"/>
      <c r="C37" s="213"/>
      <c r="D37" s="210" t="s">
        <v>38</v>
      </c>
      <c r="E37" s="206" t="s">
        <v>48</v>
      </c>
      <c r="F37" s="122" t="s">
        <v>87</v>
      </c>
      <c r="G37" s="123" t="s">
        <v>139</v>
      </c>
      <c r="H37" s="28">
        <v>1</v>
      </c>
      <c r="O37" s="38">
        <v>3.3E-3</v>
      </c>
      <c r="P37" s="38">
        <f>IFERROR((Marketing!K5/100)+O37+Marketing!J5,0)</f>
        <v>3.3E-3</v>
      </c>
      <c r="Q37" s="38">
        <f>IFERROR(O37+Marketing!J5-(Marketing!K5/100),0)</f>
        <v>3.3E-3</v>
      </c>
      <c r="R37" s="100" t="str">
        <f>E128</f>
        <v>A empresa possui uma identidade visual e comunica sua marca?</v>
      </c>
      <c r="S37" s="38" t="str">
        <f>$C$128</f>
        <v>Marketing</v>
      </c>
      <c r="T37" s="38" t="str">
        <f>$D$128</f>
        <v>Planejamento de marketing</v>
      </c>
      <c r="U37" s="100" t="e">
        <f>Marketing!F5</f>
        <v>#N/A</v>
      </c>
      <c r="V37" s="100">
        <f>Marketing!G5</f>
        <v>0</v>
      </c>
      <c r="W37" s="101">
        <f>Marketing!J5/4</f>
        <v>0</v>
      </c>
    </row>
    <row r="38" spans="2:23" ht="48.75" customHeight="1">
      <c r="B38" s="38"/>
      <c r="C38" s="213"/>
      <c r="D38" s="210"/>
      <c r="E38" s="207"/>
      <c r="F38" s="50" t="s">
        <v>88</v>
      </c>
      <c r="G38" s="128" t="s">
        <v>625</v>
      </c>
      <c r="H38" s="28">
        <v>2</v>
      </c>
      <c r="O38" s="38">
        <v>3.3999999999999998E-3</v>
      </c>
      <c r="P38" s="38">
        <f>IFERROR((Marketing!K6/100)+O38+Marketing!J6,0)</f>
        <v>3.3999999999999998E-3</v>
      </c>
      <c r="Q38" s="38">
        <f>IFERROR(O38+Marketing!J6-(Marketing!K6/100),0)</f>
        <v>3.3999999999999998E-3</v>
      </c>
      <c r="R38" s="100" t="str">
        <f>E132</f>
        <v>A empresa tem seu segmento definido e se divulga de maneira focada?</v>
      </c>
      <c r="S38" s="38" t="str">
        <f t="shared" ref="S38:S52" si="17">$C$128</f>
        <v>Marketing</v>
      </c>
      <c r="T38" s="38" t="str">
        <f>$D$128</f>
        <v>Planejamento de marketing</v>
      </c>
      <c r="U38" s="100" t="e">
        <f>Marketing!F6</f>
        <v>#N/A</v>
      </c>
      <c r="V38" s="100">
        <f>Marketing!G6</f>
        <v>0</v>
      </c>
      <c r="W38" s="101">
        <f>Marketing!J6/4</f>
        <v>0</v>
      </c>
    </row>
    <row r="39" spans="2:23" ht="48.75" customHeight="1">
      <c r="B39" s="38"/>
      <c r="C39" s="213"/>
      <c r="D39" s="210"/>
      <c r="E39" s="207"/>
      <c r="F39" s="50" t="s">
        <v>89</v>
      </c>
      <c r="G39" s="124" t="s">
        <v>140</v>
      </c>
      <c r="H39" s="28">
        <v>3</v>
      </c>
      <c r="O39" s="38">
        <v>3.5000000000000001E-3</v>
      </c>
      <c r="P39" s="38">
        <f>IFERROR((Marketing!K7/100)+O39+Marketing!J7,0)</f>
        <v>3.5000000000000001E-3</v>
      </c>
      <c r="Q39" s="38">
        <f>IFERROR(O39+Marketing!J7-(Marketing!K7/100),0)</f>
        <v>3.5000000000000001E-3</v>
      </c>
      <c r="R39" s="100" t="str">
        <f>E136</f>
        <v>Como é a mensuração de resultados das ações de comunicação da empresa?</v>
      </c>
      <c r="S39" s="38" t="str">
        <f t="shared" si="17"/>
        <v>Marketing</v>
      </c>
      <c r="T39" s="38" t="str">
        <f>$D$128</f>
        <v>Planejamento de marketing</v>
      </c>
      <c r="U39" s="100" t="e">
        <f>Marketing!F7</f>
        <v>#N/A</v>
      </c>
      <c r="V39" s="100">
        <f>Marketing!G7</f>
        <v>0</v>
      </c>
      <c r="W39" s="101">
        <f>Marketing!J7/4</f>
        <v>0</v>
      </c>
    </row>
    <row r="40" spans="2:23" ht="48.75" customHeight="1">
      <c r="B40" s="38"/>
      <c r="C40" s="213"/>
      <c r="D40" s="210"/>
      <c r="E40" s="208"/>
      <c r="F40" s="125" t="s">
        <v>90</v>
      </c>
      <c r="G40" s="126" t="s">
        <v>120</v>
      </c>
      <c r="H40" s="28">
        <v>4</v>
      </c>
      <c r="O40" s="38">
        <v>3.5999999999999999E-3</v>
      </c>
      <c r="P40" s="38">
        <f>IFERROR((Marketing!K8/100)+O40+Marketing!J8,0)</f>
        <v>3.5999999999999999E-3</v>
      </c>
      <c r="Q40" s="38">
        <f>IFERROR(O40+Marketing!J8-(Marketing!K8/100),0)</f>
        <v>3.5999999999999999E-3</v>
      </c>
      <c r="R40" s="100" t="str">
        <f>E140</f>
        <v>A empresa monitora a satisfação de seus clientes?</v>
      </c>
      <c r="S40" s="38" t="str">
        <f t="shared" si="17"/>
        <v>Marketing</v>
      </c>
      <c r="T40" s="38" t="str">
        <f>$D$128</f>
        <v>Planejamento de marketing</v>
      </c>
      <c r="U40" s="100" t="e">
        <f>Marketing!F8</f>
        <v>#N/A</v>
      </c>
      <c r="V40" s="100">
        <f>Marketing!G8</f>
        <v>0</v>
      </c>
      <c r="W40" s="101">
        <f>Marketing!J8/4</f>
        <v>0</v>
      </c>
    </row>
    <row r="41" spans="2:23" ht="48.75" customHeight="1">
      <c r="B41" s="38"/>
      <c r="C41" s="213"/>
      <c r="D41" s="210"/>
      <c r="E41" s="206" t="s">
        <v>49</v>
      </c>
      <c r="F41" s="122" t="s">
        <v>91</v>
      </c>
      <c r="G41" s="123" t="s">
        <v>141</v>
      </c>
      <c r="H41" s="28">
        <v>1</v>
      </c>
      <c r="O41" s="38">
        <v>3.7000000000000002E-3</v>
      </c>
      <c r="P41" s="38">
        <f>IFERROR((Marketing!K9/100)+O41+Marketing!J9,0)</f>
        <v>3.7000000000000002E-3</v>
      </c>
      <c r="Q41" s="38">
        <f>IFERROR(O41+Marketing!J9-(Marketing!K9/100),0)</f>
        <v>3.7000000000000002E-3</v>
      </c>
      <c r="R41" s="100" t="str">
        <f>E144</f>
        <v>A empresa está presente na internet?</v>
      </c>
      <c r="S41" s="38" t="str">
        <f t="shared" si="17"/>
        <v>Marketing</v>
      </c>
      <c r="T41" s="38" t="str">
        <f>$D$144</f>
        <v>Mídias online</v>
      </c>
      <c r="U41" s="100" t="e">
        <f>Marketing!F9</f>
        <v>#N/A</v>
      </c>
      <c r="V41" s="100">
        <f>Marketing!G9</f>
        <v>0</v>
      </c>
      <c r="W41" s="101">
        <f>Marketing!J9/4</f>
        <v>0</v>
      </c>
    </row>
    <row r="42" spans="2:23" ht="48.75" customHeight="1">
      <c r="B42" s="38"/>
      <c r="C42" s="213"/>
      <c r="D42" s="210"/>
      <c r="E42" s="207"/>
      <c r="F42" s="50" t="s">
        <v>92</v>
      </c>
      <c r="G42" s="124" t="s">
        <v>142</v>
      </c>
      <c r="H42" s="28">
        <v>2</v>
      </c>
      <c r="O42" s="38">
        <v>3.8E-3</v>
      </c>
      <c r="P42" s="38">
        <f>IFERROR((Marketing!K10/100)+O42+Marketing!J10,0)</f>
        <v>3.8E-3</v>
      </c>
      <c r="Q42" s="38">
        <f>IFERROR(O42+Marketing!J10-(Marketing!K10/100),0)</f>
        <v>3.8E-3</v>
      </c>
      <c r="R42" s="100" t="str">
        <f>E148</f>
        <v>A empresa realiza campanhas online?</v>
      </c>
      <c r="S42" s="38" t="str">
        <f t="shared" si="17"/>
        <v>Marketing</v>
      </c>
      <c r="T42" s="38" t="str">
        <f>$D$144</f>
        <v>Mídias online</v>
      </c>
      <c r="U42" s="100" t="e">
        <f>Marketing!F10</f>
        <v>#N/A</v>
      </c>
      <c r="V42" s="100">
        <f>Marketing!G10</f>
        <v>0</v>
      </c>
      <c r="W42" s="101">
        <f>Marketing!J10/4</f>
        <v>0</v>
      </c>
    </row>
    <row r="43" spans="2:23" ht="48.75" customHeight="1">
      <c r="B43" s="38"/>
      <c r="C43" s="213"/>
      <c r="D43" s="210"/>
      <c r="E43" s="207"/>
      <c r="F43" s="50" t="s">
        <v>93</v>
      </c>
      <c r="G43" s="124" t="s">
        <v>143</v>
      </c>
      <c r="H43" s="28">
        <v>3</v>
      </c>
      <c r="O43" s="38">
        <v>3.8999999999999998E-3</v>
      </c>
      <c r="P43" s="38">
        <f>IFERROR((Marketing!K11/100)+O43+Marketing!J11,0)</f>
        <v>3.8999999999999998E-3</v>
      </c>
      <c r="Q43" s="38">
        <f>IFERROR(O43+Marketing!J11-(Marketing!K11/100),0)</f>
        <v>3.8999999999999998E-3</v>
      </c>
      <c r="R43" s="100" t="str">
        <f>E152</f>
        <v>A empresa acompanha os indicadores de performance?</v>
      </c>
      <c r="S43" s="38" t="str">
        <f t="shared" si="17"/>
        <v>Marketing</v>
      </c>
      <c r="T43" s="38" t="str">
        <f>$D$144</f>
        <v>Mídias online</v>
      </c>
      <c r="U43" s="100" t="e">
        <f>Marketing!F11</f>
        <v>#N/A</v>
      </c>
      <c r="V43" s="100">
        <f>Marketing!G11</f>
        <v>0</v>
      </c>
      <c r="W43" s="101">
        <f>Marketing!J11/4</f>
        <v>0</v>
      </c>
    </row>
    <row r="44" spans="2:23" ht="48.75" customHeight="1">
      <c r="B44" s="38"/>
      <c r="C44" s="213"/>
      <c r="D44" s="210"/>
      <c r="E44" s="208"/>
      <c r="F44" s="125" t="s">
        <v>94</v>
      </c>
      <c r="G44" s="126" t="s">
        <v>120</v>
      </c>
      <c r="H44" s="28">
        <v>4</v>
      </c>
      <c r="O44" s="38">
        <v>4.0000000000000001E-3</v>
      </c>
      <c r="P44" s="38">
        <f>IFERROR((Marketing!K12/100)+O44+Marketing!J12,0)</f>
        <v>4.0000000000000001E-3</v>
      </c>
      <c r="Q44" s="38">
        <f>IFERROR(O44+Marketing!J12-(Marketing!K12/100),0)</f>
        <v>4.0000000000000001E-3</v>
      </c>
      <c r="R44" s="100" t="str">
        <f>E155</f>
        <v>A empresa consegue otimizar a performance de vendas off-line com base na online?</v>
      </c>
      <c r="S44" s="38" t="str">
        <f t="shared" si="17"/>
        <v>Marketing</v>
      </c>
      <c r="T44" s="38" t="str">
        <f>$D$144</f>
        <v>Mídias online</v>
      </c>
      <c r="U44" s="100" t="e">
        <f>Marketing!F12</f>
        <v>#N/A</v>
      </c>
      <c r="V44" s="100">
        <f>Marketing!G12</f>
        <v>0</v>
      </c>
      <c r="W44" s="101">
        <f>Marketing!J12/4</f>
        <v>0</v>
      </c>
    </row>
    <row r="45" spans="2:23" ht="48.75" customHeight="1">
      <c r="B45" s="38"/>
      <c r="C45" s="213"/>
      <c r="D45" s="210"/>
      <c r="E45" s="206" t="s">
        <v>50</v>
      </c>
      <c r="F45" s="122" t="s">
        <v>95</v>
      </c>
      <c r="G45" s="129" t="s">
        <v>626</v>
      </c>
      <c r="H45" s="28">
        <v>2</v>
      </c>
      <c r="O45" s="38">
        <v>4.1000000000000003E-3</v>
      </c>
      <c r="P45" s="38">
        <f>IFERROR((Marketing!K13/100)+O45+Marketing!J13,0)</f>
        <v>4.1000000000000003E-3</v>
      </c>
      <c r="Q45" s="38">
        <f>IFERROR(O45+Marketing!J13-(Marketing!K13/100),0)</f>
        <v>4.1000000000000003E-3</v>
      </c>
      <c r="R45" s="100" t="str">
        <f>E157</f>
        <v>A empresa investe em mídias off-lines?</v>
      </c>
      <c r="S45" s="38" t="str">
        <f t="shared" si="17"/>
        <v>Marketing</v>
      </c>
      <c r="T45" s="38" t="str">
        <f>$D$157</f>
        <v>Mídias off-line</v>
      </c>
      <c r="U45" s="100" t="e">
        <f>Marketing!F13</f>
        <v>#N/A</v>
      </c>
      <c r="V45" s="100">
        <f>Marketing!G13</f>
        <v>0</v>
      </c>
      <c r="W45" s="101">
        <f>Marketing!J13/4</f>
        <v>0</v>
      </c>
    </row>
    <row r="46" spans="2:23" ht="48.75" customHeight="1">
      <c r="B46" s="38" t="s">
        <v>621</v>
      </c>
      <c r="C46" s="213"/>
      <c r="D46" s="210"/>
      <c r="E46" s="207"/>
      <c r="F46" s="50" t="s">
        <v>96</v>
      </c>
      <c r="G46" s="131" t="str">
        <f>"Bom, pelo menos há esta preocupação, no entanto, talvez sua empresa deva melhorar a forma como pretende reter seus talentos. Veja mais na aba de "&amp;C227&amp;"."</f>
        <v>Bom, pelo menos há esta preocupação, no entanto, talvez sua empresa deva melhorar a forma como pretende reter seus talentos. Veja mais na aba de Gestão de pessoas (GP).</v>
      </c>
      <c r="H46" s="28">
        <v>3</v>
      </c>
      <c r="O46" s="38">
        <v>4.1999999999999997E-3</v>
      </c>
      <c r="P46" s="38">
        <f>IFERROR((Marketing!K14/100)+O46+Marketing!J14,0)</f>
        <v>4.1999999999999997E-3</v>
      </c>
      <c r="Q46" s="38">
        <f>IFERROR(O46+Marketing!J14-(Marketing!K14/100),0)</f>
        <v>4.1999999999999997E-3</v>
      </c>
      <c r="R46" s="100" t="str">
        <f>E160</f>
        <v>A empresa realiza compras regulares de mídia?</v>
      </c>
      <c r="S46" s="38" t="str">
        <f t="shared" si="17"/>
        <v>Marketing</v>
      </c>
      <c r="T46" s="38" t="str">
        <f>$D$157</f>
        <v>Mídias off-line</v>
      </c>
      <c r="U46" s="100" t="e">
        <f>Marketing!F14</f>
        <v>#N/A</v>
      </c>
      <c r="V46" s="100">
        <f>Marketing!G14</f>
        <v>0</v>
      </c>
      <c r="W46" s="101">
        <f>Marketing!J14/4</f>
        <v>0</v>
      </c>
    </row>
    <row r="47" spans="2:23" ht="48.75" customHeight="1">
      <c r="B47" s="38"/>
      <c r="C47" s="213"/>
      <c r="D47" s="210"/>
      <c r="E47" s="208"/>
      <c r="F47" s="125" t="s">
        <v>97</v>
      </c>
      <c r="G47" s="126" t="s">
        <v>120</v>
      </c>
      <c r="H47" s="28">
        <v>4</v>
      </c>
      <c r="O47" s="38">
        <v>4.3E-3</v>
      </c>
      <c r="P47" s="38">
        <f>IFERROR((Marketing!K15/100)+O47+Marketing!J15,0)</f>
        <v>4.3E-3</v>
      </c>
      <c r="Q47" s="38">
        <f>IFERROR(O47+Marketing!J15-(Marketing!K15/100),0)</f>
        <v>4.3E-3</v>
      </c>
      <c r="R47" s="100" t="str">
        <f>E162</f>
        <v>A empresa investe em estratégias de boca-a-boca?</v>
      </c>
      <c r="S47" s="38" t="str">
        <f t="shared" si="17"/>
        <v>Marketing</v>
      </c>
      <c r="T47" s="38" t="str">
        <f>$D$157</f>
        <v>Mídias off-line</v>
      </c>
      <c r="U47" s="100" t="e">
        <f>Marketing!F15</f>
        <v>#N/A</v>
      </c>
      <c r="V47" s="100">
        <f>Marketing!G15</f>
        <v>0</v>
      </c>
      <c r="W47" s="101">
        <f>Marketing!J15/4</f>
        <v>0</v>
      </c>
    </row>
    <row r="48" spans="2:23" ht="48.75" customHeight="1">
      <c r="B48" s="38"/>
      <c r="C48" s="213"/>
      <c r="D48" s="210"/>
      <c r="E48" s="206" t="s">
        <v>51</v>
      </c>
      <c r="F48" s="122" t="s">
        <v>98</v>
      </c>
      <c r="G48" s="123" t="s">
        <v>144</v>
      </c>
      <c r="H48" s="28">
        <v>1</v>
      </c>
      <c r="O48" s="38">
        <v>4.4000000000000003E-3</v>
      </c>
      <c r="P48" s="38">
        <f>IFERROR((Marketing!K16/100)+O48+Marketing!J16,0)</f>
        <v>4.4000000000000003E-3</v>
      </c>
      <c r="Q48" s="38">
        <f>IFERROR(O48+Marketing!J16-(Marketing!K16/100),0)</f>
        <v>4.4000000000000003E-3</v>
      </c>
      <c r="R48" s="100" t="str">
        <f>E165</f>
        <v>A empresa possui embaixadores ou afiliados?</v>
      </c>
      <c r="S48" s="38" t="str">
        <f t="shared" si="17"/>
        <v>Marketing</v>
      </c>
      <c r="T48" s="38" t="str">
        <f>$D$157</f>
        <v>Mídias off-line</v>
      </c>
      <c r="U48" s="100" t="e">
        <f>Marketing!F16</f>
        <v>#N/A</v>
      </c>
      <c r="V48" s="100">
        <f>Marketing!G16</f>
        <v>0</v>
      </c>
      <c r="W48" s="101">
        <f>Marketing!J16/4</f>
        <v>0</v>
      </c>
    </row>
    <row r="49" spans="2:23" ht="48.75" customHeight="1">
      <c r="B49" s="38"/>
      <c r="C49" s="213"/>
      <c r="D49" s="210"/>
      <c r="E49" s="207"/>
      <c r="F49" s="50" t="s">
        <v>99</v>
      </c>
      <c r="G49" s="124" t="s">
        <v>145</v>
      </c>
      <c r="H49" s="28">
        <v>2</v>
      </c>
      <c r="O49" s="38">
        <v>4.4999999999999997E-3</v>
      </c>
      <c r="P49" s="38">
        <f>IFERROR((Marketing!K17/100)+O49+Marketing!J17,0)</f>
        <v>4.4999999999999997E-3</v>
      </c>
      <c r="Q49" s="38">
        <f>IFERROR(O49+Marketing!J17-(Marketing!K17/100),0)</f>
        <v>4.4999999999999997E-3</v>
      </c>
      <c r="R49" s="100" t="str">
        <f>E168</f>
        <v>A empresa sabe quais são seus perfis de cliente?</v>
      </c>
      <c r="S49" s="38" t="str">
        <f t="shared" si="17"/>
        <v>Marketing</v>
      </c>
      <c r="T49" s="38" t="str">
        <f>$D$168</f>
        <v>Relação com clientes</v>
      </c>
      <c r="U49" s="100" t="e">
        <f>Marketing!F17</f>
        <v>#N/A</v>
      </c>
      <c r="V49" s="100">
        <f>Marketing!G17</f>
        <v>0</v>
      </c>
      <c r="W49" s="101">
        <f>Marketing!J17/4</f>
        <v>0</v>
      </c>
    </row>
    <row r="50" spans="2:23" ht="48.75" customHeight="1">
      <c r="B50" s="38"/>
      <c r="C50" s="213"/>
      <c r="D50" s="210"/>
      <c r="E50" s="207"/>
      <c r="F50" s="50" t="s">
        <v>100</v>
      </c>
      <c r="G50" s="124" t="s">
        <v>146</v>
      </c>
      <c r="H50" s="28">
        <v>3</v>
      </c>
      <c r="O50" s="38">
        <v>4.5999999999999999E-3</v>
      </c>
      <c r="P50" s="38">
        <f>IFERROR((Marketing!K18/100)+O50+Marketing!J18,0)</f>
        <v>4.5999999999999999E-3</v>
      </c>
      <c r="Q50" s="38">
        <f>IFERROR(O50+Marketing!J18-(Marketing!K18/100),0)</f>
        <v>4.5999999999999999E-3</v>
      </c>
      <c r="R50" s="100" t="str">
        <f>E172</f>
        <v>A empresa realiza cadastro de clientes?</v>
      </c>
      <c r="S50" s="38" t="str">
        <f t="shared" si="17"/>
        <v>Marketing</v>
      </c>
      <c r="T50" s="38" t="str">
        <f>$D$168</f>
        <v>Relação com clientes</v>
      </c>
      <c r="U50" s="100" t="e">
        <f>Marketing!F18</f>
        <v>#N/A</v>
      </c>
      <c r="V50" s="100">
        <f>Marketing!G18</f>
        <v>0</v>
      </c>
      <c r="W50" s="101">
        <f>Marketing!J18/4</f>
        <v>0</v>
      </c>
    </row>
    <row r="51" spans="2:23" ht="48.75" customHeight="1">
      <c r="B51" s="38"/>
      <c r="C51" s="213"/>
      <c r="D51" s="210"/>
      <c r="E51" s="208"/>
      <c r="F51" s="125" t="s">
        <v>101</v>
      </c>
      <c r="G51" s="126" t="s">
        <v>120</v>
      </c>
      <c r="H51" s="28">
        <v>4</v>
      </c>
      <c r="O51" s="38">
        <v>4.7000000000000002E-3</v>
      </c>
      <c r="P51" s="38">
        <f>IFERROR((Marketing!K19/100)+O51+Marketing!J19,0)</f>
        <v>4.7000000000000002E-3</v>
      </c>
      <c r="Q51" s="38">
        <f>IFERROR(O51+Marketing!J19-(Marketing!K19/100),0)</f>
        <v>4.7000000000000002E-3</v>
      </c>
      <c r="R51" s="100" t="str">
        <f>E176</f>
        <v>A empresa atende realmente as necessidades dos clientes?</v>
      </c>
      <c r="S51" s="38" t="str">
        <f t="shared" si="17"/>
        <v>Marketing</v>
      </c>
      <c r="T51" s="38" t="str">
        <f>$D$168</f>
        <v>Relação com clientes</v>
      </c>
      <c r="U51" s="100" t="e">
        <f>Marketing!F19</f>
        <v>#N/A</v>
      </c>
      <c r="V51" s="100">
        <f>Marketing!G19</f>
        <v>0</v>
      </c>
      <c r="W51" s="101">
        <f>Marketing!J19/4</f>
        <v>0</v>
      </c>
    </row>
    <row r="52" spans="2:23" ht="48.75" customHeight="1">
      <c r="B52" s="38"/>
      <c r="C52" s="213"/>
      <c r="D52" s="210" t="s">
        <v>39</v>
      </c>
      <c r="E52" s="206" t="s">
        <v>52</v>
      </c>
      <c r="F52" s="122" t="s">
        <v>102</v>
      </c>
      <c r="G52" s="129" t="s">
        <v>627</v>
      </c>
      <c r="H52" s="28">
        <v>1</v>
      </c>
      <c r="O52" s="38">
        <v>4.7999999999999996E-3</v>
      </c>
      <c r="P52" s="38">
        <f>IFERROR((Marketing!K20/100)+O52+Marketing!J20,0)</f>
        <v>4.7999999999999996E-3</v>
      </c>
      <c r="Q52" s="38">
        <f>IFERROR(O52+Marketing!J20-(Marketing!K20/100),0)</f>
        <v>4.7999999999999996E-3</v>
      </c>
      <c r="R52" s="100" t="str">
        <f>E180</f>
        <v>Os clientes estão satisfeitos?</v>
      </c>
      <c r="S52" s="38" t="str">
        <f t="shared" si="17"/>
        <v>Marketing</v>
      </c>
      <c r="T52" s="38" t="str">
        <f>$D$168</f>
        <v>Relação com clientes</v>
      </c>
      <c r="U52" s="100" t="e">
        <f>Marketing!F20</f>
        <v>#N/A</v>
      </c>
      <c r="V52" s="100">
        <f>Marketing!G20</f>
        <v>0</v>
      </c>
      <c r="W52" s="101">
        <f>Marketing!J20/4</f>
        <v>0</v>
      </c>
    </row>
    <row r="53" spans="2:23" ht="48.75" customHeight="1">
      <c r="B53" s="38"/>
      <c r="C53" s="213"/>
      <c r="D53" s="210"/>
      <c r="E53" s="207"/>
      <c r="F53" s="50" t="s">
        <v>103</v>
      </c>
      <c r="G53" s="128" t="s">
        <v>628</v>
      </c>
      <c r="H53" s="28">
        <v>2</v>
      </c>
      <c r="O53" s="38">
        <v>4.8999999999999998E-3</v>
      </c>
      <c r="P53" s="38">
        <f>IFERROR((Operações!K5/100)+O53+Operações!J5,0)</f>
        <v>4.8999999999999998E-3</v>
      </c>
      <c r="Q53" s="38">
        <f>IFERROR(O53+Operações!J5-(Operações!K5/100),0)</f>
        <v>4.8999999999999998E-3</v>
      </c>
      <c r="R53" s="100" t="str">
        <f>E184</f>
        <v>A empresa compreende seus processos de negócios e os registra?</v>
      </c>
      <c r="S53" s="38" t="str">
        <f>$C$184</f>
        <v>Operações</v>
      </c>
      <c r="T53" s="38" t="str">
        <f>$D$184</f>
        <v>Processos</v>
      </c>
      <c r="U53" s="100" t="e">
        <f>Operações!F5</f>
        <v>#N/A</v>
      </c>
      <c r="V53" s="100">
        <f>Operações!G5</f>
        <v>0</v>
      </c>
      <c r="W53" s="101">
        <f>Operações!J5/4</f>
        <v>0</v>
      </c>
    </row>
    <row r="54" spans="2:23" ht="48.75" customHeight="1">
      <c r="B54" s="38"/>
      <c r="C54" s="213"/>
      <c r="D54" s="210"/>
      <c r="E54" s="207"/>
      <c r="F54" s="50" t="s">
        <v>104</v>
      </c>
      <c r="G54" s="137" t="s">
        <v>629</v>
      </c>
      <c r="H54" s="28">
        <v>3</v>
      </c>
      <c r="O54" s="38">
        <v>5.0000000000000001E-3</v>
      </c>
      <c r="P54" s="38">
        <f>IFERROR((Operações!K6/100)+O54+Operações!J6,0)</f>
        <v>5.0000000000000001E-3</v>
      </c>
      <c r="Q54" s="38">
        <f>IFERROR(O54+Operações!J6-(Operações!K6/100),0)</f>
        <v>5.0000000000000001E-3</v>
      </c>
      <c r="R54" s="100" t="str">
        <f>E188</f>
        <v>A empresa faz uso da tecnologia em seus processos?</v>
      </c>
      <c r="S54" s="38" t="str">
        <f t="shared" ref="S54:S64" si="18">$C$184</f>
        <v>Operações</v>
      </c>
      <c r="T54" s="38" t="str">
        <f>$D$184</f>
        <v>Processos</v>
      </c>
      <c r="U54" s="100" t="e">
        <f>Operações!F6</f>
        <v>#N/A</v>
      </c>
      <c r="V54" s="100">
        <f>Operações!G6</f>
        <v>0</v>
      </c>
      <c r="W54" s="101">
        <f>Operações!J6/4</f>
        <v>0</v>
      </c>
    </row>
    <row r="55" spans="2:23" ht="48.75" customHeight="1">
      <c r="B55" s="38"/>
      <c r="C55" s="213"/>
      <c r="D55" s="210"/>
      <c r="E55" s="208"/>
      <c r="F55" s="125" t="s">
        <v>105</v>
      </c>
      <c r="G55" s="126" t="s">
        <v>147</v>
      </c>
      <c r="H55" s="28">
        <v>4</v>
      </c>
      <c r="O55" s="38">
        <v>5.1000000000000004E-3</v>
      </c>
      <c r="P55" s="38">
        <f>IFERROR((Operações!K7/100)+O55+Operações!J7,0)</f>
        <v>5.1000000000000004E-3</v>
      </c>
      <c r="Q55" s="38">
        <f>IFERROR(O55+Operações!J7-(Operações!K7/100),0)</f>
        <v>5.1000000000000004E-3</v>
      </c>
      <c r="R55" s="100" t="str">
        <f>E192</f>
        <v>A empresa gerencia suas compras?</v>
      </c>
      <c r="S55" s="38" t="str">
        <f t="shared" si="18"/>
        <v>Operações</v>
      </c>
      <c r="T55" s="38" t="str">
        <f>$D$184</f>
        <v>Processos</v>
      </c>
      <c r="U55" s="100" t="e">
        <f>Operações!F7</f>
        <v>#N/A</v>
      </c>
      <c r="V55" s="100">
        <f>Operações!G7</f>
        <v>0</v>
      </c>
      <c r="W55" s="101">
        <f>Operações!J7/4</f>
        <v>0</v>
      </c>
    </row>
    <row r="56" spans="2:23" ht="48.75" customHeight="1">
      <c r="B56" s="38"/>
      <c r="C56" s="213"/>
      <c r="D56" s="210"/>
      <c r="E56" s="206" t="s">
        <v>53</v>
      </c>
      <c r="F56" s="122" t="s">
        <v>106</v>
      </c>
      <c r="G56" s="129" t="s">
        <v>630</v>
      </c>
      <c r="H56" s="28">
        <v>1</v>
      </c>
      <c r="O56" s="38">
        <v>5.1999999999999998E-3</v>
      </c>
      <c r="P56" s="38">
        <f>IFERROR((Operações!K8/100)+O56+Operações!J8,0)</f>
        <v>5.1999999999999998E-3</v>
      </c>
      <c r="Q56" s="38">
        <f>IFERROR(O56+Operações!J8-(Operações!K8/100),0)</f>
        <v>5.1999999999999998E-3</v>
      </c>
      <c r="R56" s="100" t="str">
        <f>E196</f>
        <v>A empresa possui gestores de processos?</v>
      </c>
      <c r="S56" s="38" t="str">
        <f t="shared" si="18"/>
        <v>Operações</v>
      </c>
      <c r="T56" s="38" t="str">
        <f>$D$184</f>
        <v>Processos</v>
      </c>
      <c r="U56" s="100" t="e">
        <f>Operações!F8</f>
        <v>#N/A</v>
      </c>
      <c r="V56" s="100">
        <f>Operações!G8</f>
        <v>0</v>
      </c>
      <c r="W56" s="101">
        <f>Operações!J8/4</f>
        <v>0</v>
      </c>
    </row>
    <row r="57" spans="2:23" ht="48.75" customHeight="1">
      <c r="B57" s="38"/>
      <c r="C57" s="213"/>
      <c r="D57" s="210"/>
      <c r="E57" s="207"/>
      <c r="F57" s="50" t="s">
        <v>107</v>
      </c>
      <c r="G57" s="128" t="s">
        <v>631</v>
      </c>
      <c r="H57" s="28">
        <v>2</v>
      </c>
      <c r="O57" s="38">
        <v>5.3E-3</v>
      </c>
      <c r="P57" s="38">
        <f>IFERROR((Operações!K9/100)+O57+Operações!J9,0)</f>
        <v>5.3E-3</v>
      </c>
      <c r="Q57" s="38">
        <f>IFERROR(O57+Operações!J9-(Operações!K9/100),0)</f>
        <v>5.3E-3</v>
      </c>
      <c r="R57" s="100" t="str">
        <f>E199</f>
        <v>A empresa possui um rígido controle de qualidade?</v>
      </c>
      <c r="S57" s="38" t="str">
        <f t="shared" si="18"/>
        <v>Operações</v>
      </c>
      <c r="T57" s="38" t="str">
        <f>$D$199</f>
        <v>Qualidade</v>
      </c>
      <c r="U57" s="100" t="e">
        <f>Operações!F9</f>
        <v>#N/A</v>
      </c>
      <c r="V57" s="100">
        <f>Operações!G9</f>
        <v>0</v>
      </c>
      <c r="W57" s="101">
        <f>Operações!J9/4</f>
        <v>0</v>
      </c>
    </row>
    <row r="58" spans="2:23" ht="48.75" customHeight="1">
      <c r="B58" s="38"/>
      <c r="C58" s="213"/>
      <c r="D58" s="210"/>
      <c r="E58" s="207"/>
      <c r="F58" s="50" t="s">
        <v>108</v>
      </c>
      <c r="G58" s="128" t="s">
        <v>632</v>
      </c>
      <c r="H58" s="28">
        <v>3</v>
      </c>
      <c r="O58" s="38">
        <v>5.4000000000000003E-3</v>
      </c>
      <c r="P58" s="38">
        <f>IFERROR((Operações!K10/100)+O58+Operações!J10,0)</f>
        <v>5.4000000000000003E-3</v>
      </c>
      <c r="Q58" s="38">
        <f>IFERROR(O58+Operações!J10-(Operações!K10/100),0)</f>
        <v>5.4000000000000003E-3</v>
      </c>
      <c r="R58" s="100" t="str">
        <f>E202</f>
        <v>A empresa segue regras ou regulamentações de órgãos especializados?</v>
      </c>
      <c r="S58" s="38" t="str">
        <f t="shared" si="18"/>
        <v>Operações</v>
      </c>
      <c r="T58" s="38" t="str">
        <f>$D$199</f>
        <v>Qualidade</v>
      </c>
      <c r="U58" s="100" t="e">
        <f>Operações!F10</f>
        <v>#N/A</v>
      </c>
      <c r="V58" s="100">
        <f>Operações!G10</f>
        <v>0</v>
      </c>
      <c r="W58" s="101">
        <f>Operações!J10/4</f>
        <v>0</v>
      </c>
    </row>
    <row r="59" spans="2:23" ht="48.75" customHeight="1">
      <c r="B59" s="38"/>
      <c r="C59" s="213"/>
      <c r="D59" s="210"/>
      <c r="E59" s="208"/>
      <c r="F59" s="125" t="s">
        <v>109</v>
      </c>
      <c r="G59" s="126" t="s">
        <v>147</v>
      </c>
      <c r="H59" s="28">
        <v>4</v>
      </c>
      <c r="O59" s="38">
        <v>5.4999999999999997E-3</v>
      </c>
      <c r="P59" s="38">
        <f>IFERROR((Operações!K11/100)+O59+Operações!J11,0)</f>
        <v>5.4999999999999997E-3</v>
      </c>
      <c r="Q59" s="38">
        <f>IFERROR(O59+Operações!J11-(Operações!K11/100),0)</f>
        <v>5.4999999999999997E-3</v>
      </c>
      <c r="R59" s="100" t="str">
        <f>E205</f>
        <v>A empresa entrega seus produtos ou serviços dentro do prazo estipulado?</v>
      </c>
      <c r="S59" s="38" t="str">
        <f t="shared" si="18"/>
        <v>Operações</v>
      </c>
      <c r="T59" s="38" t="str">
        <f>$D$199</f>
        <v>Qualidade</v>
      </c>
      <c r="U59" s="100" t="e">
        <f>Operações!F11</f>
        <v>#N/A</v>
      </c>
      <c r="V59" s="100">
        <f>Operações!G11</f>
        <v>0</v>
      </c>
      <c r="W59" s="101">
        <f>Operações!J11/4</f>
        <v>0</v>
      </c>
    </row>
    <row r="60" spans="2:23" ht="48.75" customHeight="1">
      <c r="B60" s="38"/>
      <c r="C60" s="213"/>
      <c r="D60" s="210"/>
      <c r="E60" s="206" t="s">
        <v>54</v>
      </c>
      <c r="F60" s="122" t="s">
        <v>113</v>
      </c>
      <c r="G60" s="123" t="s">
        <v>148</v>
      </c>
      <c r="H60" s="28">
        <v>1</v>
      </c>
      <c r="O60" s="38">
        <v>5.5999999999999999E-3</v>
      </c>
      <c r="P60" s="38">
        <f>IFERROR((Operações!K12/100)+O60+Operações!J12,0)</f>
        <v>5.5999999999999999E-3</v>
      </c>
      <c r="Q60" s="38">
        <f>IFERROR(O60+Operações!J12-(Operações!K12/100),0)</f>
        <v>5.5999999999999999E-3</v>
      </c>
      <c r="R60" s="100" t="str">
        <f>E208</f>
        <v>Há um serviço de atendimento ao consumidor, ou uma pós venda para coletar feedbacks?</v>
      </c>
      <c r="S60" s="38" t="str">
        <f t="shared" si="18"/>
        <v>Operações</v>
      </c>
      <c r="T60" s="38" t="str">
        <f>$D$199</f>
        <v>Qualidade</v>
      </c>
      <c r="U60" s="100" t="e">
        <f>Operações!F12</f>
        <v>#N/A</v>
      </c>
      <c r="V60" s="100">
        <f>Operações!G12</f>
        <v>0</v>
      </c>
      <c r="W60" s="101">
        <f>Operações!J12/4</f>
        <v>0</v>
      </c>
    </row>
    <row r="61" spans="2:23" ht="48.75" customHeight="1">
      <c r="B61" s="38"/>
      <c r="C61" s="213"/>
      <c r="D61" s="210"/>
      <c r="E61" s="207"/>
      <c r="F61" s="50" t="s">
        <v>110</v>
      </c>
      <c r="G61" s="128" t="s">
        <v>633</v>
      </c>
      <c r="H61" s="28">
        <v>2</v>
      </c>
      <c r="O61" s="38">
        <v>5.7000000000000002E-3</v>
      </c>
      <c r="P61" s="38">
        <f>IFERROR((Operações!K13/100)+O61+Operações!J13,0)</f>
        <v>5.7000000000000002E-3</v>
      </c>
      <c r="Q61" s="38">
        <f>IFERROR(O61+Operações!J13-(Operações!K13/100),0)</f>
        <v>5.7000000000000002E-3</v>
      </c>
      <c r="R61" s="100" t="str">
        <f>E212</f>
        <v>A empresa possui políticas para a escolha e relacionamento de seus fornecedores?</v>
      </c>
      <c r="S61" s="38" t="str">
        <f t="shared" si="18"/>
        <v>Operações</v>
      </c>
      <c r="T61" s="38" t="str">
        <f>$D$212</f>
        <v>Logística</v>
      </c>
      <c r="U61" s="100" t="e">
        <f>Operações!F13</f>
        <v>#N/A</v>
      </c>
      <c r="V61" s="100">
        <f>Operações!G13</f>
        <v>0</v>
      </c>
      <c r="W61" s="101">
        <f>Operações!J13/4</f>
        <v>0</v>
      </c>
    </row>
    <row r="62" spans="2:23" ht="48.75" customHeight="1">
      <c r="B62" s="38"/>
      <c r="C62" s="213"/>
      <c r="D62" s="210"/>
      <c r="E62" s="207"/>
      <c r="F62" s="50" t="s">
        <v>111</v>
      </c>
      <c r="G62" s="128" t="s">
        <v>634</v>
      </c>
      <c r="H62" s="28">
        <v>3</v>
      </c>
      <c r="O62" s="38">
        <v>5.7999999999999996E-3</v>
      </c>
      <c r="P62" s="38">
        <f>IFERROR((Operações!K14/100)+O62+Operações!J14,0)</f>
        <v>5.7999999999999996E-3</v>
      </c>
      <c r="Q62" s="38">
        <f>IFERROR(O62+Operações!J14-(Operações!K14/100),0)</f>
        <v>5.7999999999999996E-3</v>
      </c>
      <c r="R62" s="100" t="str">
        <f>E216</f>
        <v>A empresa tem controle sobre seu estoque?</v>
      </c>
      <c r="S62" s="38" t="str">
        <f t="shared" si="18"/>
        <v>Operações</v>
      </c>
      <c r="T62" s="38" t="str">
        <f>$D$212</f>
        <v>Logística</v>
      </c>
      <c r="U62" s="100" t="e">
        <f>Operações!F14</f>
        <v>#N/A</v>
      </c>
      <c r="V62" s="100">
        <f>Operações!G14</f>
        <v>0</v>
      </c>
      <c r="W62" s="101">
        <f>Operações!J14/4</f>
        <v>0</v>
      </c>
    </row>
    <row r="63" spans="2:23" ht="48.75" customHeight="1">
      <c r="B63" s="38"/>
      <c r="C63" s="213"/>
      <c r="D63" s="210"/>
      <c r="E63" s="208"/>
      <c r="F63" s="125" t="s">
        <v>112</v>
      </c>
      <c r="G63" s="126" t="s">
        <v>147</v>
      </c>
      <c r="H63" s="28">
        <v>4</v>
      </c>
      <c r="O63" s="38">
        <v>5.8999999999999999E-3</v>
      </c>
      <c r="P63" s="38">
        <f>IFERROR((Operações!K15/100)+O63+Operações!J15,0)</f>
        <v>5.8999999999999999E-3</v>
      </c>
      <c r="Q63" s="38">
        <f>IFERROR(O63+Operações!J15-(Operações!K15/100),0)</f>
        <v>5.8999999999999999E-3</v>
      </c>
      <c r="R63" s="100" t="str">
        <f>E220</f>
        <v>A empresa possui controle sobre seu sistema de entregas?</v>
      </c>
      <c r="S63" s="38" t="str">
        <f t="shared" si="18"/>
        <v>Operações</v>
      </c>
      <c r="T63" s="38" t="str">
        <f>$D$212</f>
        <v>Logística</v>
      </c>
      <c r="U63" s="100" t="e">
        <f>Operações!F15</f>
        <v>#N/A</v>
      </c>
      <c r="V63" s="100">
        <f>Operações!G15</f>
        <v>0</v>
      </c>
      <c r="W63" s="101">
        <f>Operações!J15/4</f>
        <v>0</v>
      </c>
    </row>
    <row r="64" spans="2:23" ht="48.75" customHeight="1">
      <c r="B64" s="38"/>
      <c r="C64" s="213"/>
      <c r="D64" s="210"/>
      <c r="E64" s="206" t="s">
        <v>55</v>
      </c>
      <c r="F64" s="122" t="s">
        <v>114</v>
      </c>
      <c r="G64" s="138" t="s">
        <v>646</v>
      </c>
      <c r="H64" s="28">
        <v>1</v>
      </c>
      <c r="O64" s="38">
        <v>6.0000000000000001E-3</v>
      </c>
      <c r="P64" s="38">
        <f>IFERROR((Operações!K16/100)+O64+Operações!J16,0)</f>
        <v>6.0000000000000001E-3</v>
      </c>
      <c r="Q64" s="38">
        <f>IFERROR(O64+Operações!J16-(Operações!K16/100),0)</f>
        <v>6.0000000000000001E-3</v>
      </c>
      <c r="R64" s="100" t="str">
        <f>E224</f>
        <v>A empresa possui uma alta taxa de perda de produtos ou serviços?</v>
      </c>
      <c r="S64" s="38" t="str">
        <f t="shared" si="18"/>
        <v>Operações</v>
      </c>
      <c r="T64" s="38" t="str">
        <f>$D$212</f>
        <v>Logística</v>
      </c>
      <c r="U64" s="100" t="e">
        <f>Operações!F16</f>
        <v>#N/A</v>
      </c>
      <c r="V64" s="100">
        <f>Operações!G16</f>
        <v>0</v>
      </c>
      <c r="W64" s="101">
        <f>Operações!J16/4</f>
        <v>0</v>
      </c>
    </row>
    <row r="65" spans="2:23" ht="48.75" customHeight="1">
      <c r="B65" s="38"/>
      <c r="C65" s="213"/>
      <c r="D65" s="210"/>
      <c r="E65" s="207"/>
      <c r="F65" s="50" t="s">
        <v>115</v>
      </c>
      <c r="G65" s="128" t="s">
        <v>635</v>
      </c>
      <c r="H65" s="28">
        <v>2</v>
      </c>
      <c r="O65" s="38">
        <v>6.1000000000000004E-3</v>
      </c>
      <c r="P65" s="38">
        <f>IFERROR(('Gestão de Pessoas (RH)'!K5/100)+O65+'Gestão de Pessoas (RH)'!J5,0)</f>
        <v>6.1000000000000004E-3</v>
      </c>
      <c r="Q65" s="38">
        <f>IFERROR(O65+'Gestão de Pessoas (RH)'!J5-('Gestão de Pessoas (RH)'!K5/100),0)</f>
        <v>6.1000000000000004E-3</v>
      </c>
      <c r="R65" s="100" t="str">
        <f>E227</f>
        <v>Sua empresa possui processo de recrutamento e seleção dos funcionários e anuncia suas vagas?</v>
      </c>
      <c r="S65" s="38" t="str">
        <f>$C$227</f>
        <v>Gestão de pessoas (GP)</v>
      </c>
      <c r="T65" s="38" t="str">
        <f>$D$227</f>
        <v>Recrutamento e seleção</v>
      </c>
      <c r="U65" s="100" t="e">
        <f>'Gestão de Pessoas (RH)'!F5</f>
        <v>#N/A</v>
      </c>
      <c r="V65" s="100">
        <f>'Gestão de Pessoas (RH)'!G5</f>
        <v>0</v>
      </c>
      <c r="W65" s="101">
        <f>'Gestão de Pessoas (RH)'!J5/4</f>
        <v>0</v>
      </c>
    </row>
    <row r="66" spans="2:23" ht="48.75" customHeight="1">
      <c r="B66" s="38"/>
      <c r="C66" s="213"/>
      <c r="D66" s="210"/>
      <c r="E66" s="207"/>
      <c r="F66" s="136" t="s">
        <v>645</v>
      </c>
      <c r="G66" s="128" t="s">
        <v>149</v>
      </c>
      <c r="H66" s="28">
        <v>3</v>
      </c>
      <c r="O66" s="38">
        <v>6.1999999999999998E-3</v>
      </c>
      <c r="P66" s="38">
        <f>IFERROR(('Gestão de Pessoas (RH)'!K6/100)+O66+'Gestão de Pessoas (RH)'!J6,0)</f>
        <v>6.1999999999999998E-3</v>
      </c>
      <c r="Q66" s="38">
        <f>IFERROR(O66+'Gestão de Pessoas (RH)'!J6-('Gestão de Pessoas (RH)'!K6/100),0)</f>
        <v>6.1999999999999998E-3</v>
      </c>
      <c r="R66" s="100" t="str">
        <f>E231</f>
        <v>A empresa anuncia o seu processo de recrutamento de que maneira?</v>
      </c>
      <c r="S66" s="38" t="str">
        <f t="shared" ref="S66:S76" si="19">$C$227</f>
        <v>Gestão de pessoas (GP)</v>
      </c>
      <c r="T66" s="38" t="str">
        <f>$D$227</f>
        <v>Recrutamento e seleção</v>
      </c>
      <c r="U66" s="100" t="e">
        <f>'Gestão de Pessoas (RH)'!F6</f>
        <v>#N/A</v>
      </c>
      <c r="V66" s="100">
        <f>'Gestão de Pessoas (RH)'!G6</f>
        <v>0</v>
      </c>
      <c r="W66" s="101">
        <f>'Gestão de Pessoas (RH)'!J6/4</f>
        <v>0</v>
      </c>
    </row>
    <row r="67" spans="2:23" ht="48.75" customHeight="1">
      <c r="B67" s="38"/>
      <c r="C67" s="214"/>
      <c r="D67" s="211"/>
      <c r="E67" s="208"/>
      <c r="F67" s="125" t="s">
        <v>116</v>
      </c>
      <c r="G67" s="126" t="s">
        <v>150</v>
      </c>
      <c r="H67" s="28">
        <v>4</v>
      </c>
      <c r="O67" s="38">
        <v>6.3E-3</v>
      </c>
      <c r="P67" s="38">
        <f>IFERROR(('Gestão de Pessoas (RH)'!K7/100)+O67+'Gestão de Pessoas (RH)'!J7,0)</f>
        <v>6.3E-3</v>
      </c>
      <c r="Q67" s="38">
        <f>IFERROR(O67+'Gestão de Pessoas (RH)'!J7-('Gestão de Pessoas (RH)'!K7/100),0)</f>
        <v>6.3E-3</v>
      </c>
      <c r="R67" s="100" t="str">
        <f>E235</f>
        <v>A empresa contrata que tipo de funcionário?</v>
      </c>
      <c r="S67" s="38" t="str">
        <f t="shared" si="19"/>
        <v>Gestão de pessoas (GP)</v>
      </c>
      <c r="T67" s="38" t="str">
        <f>$D$227</f>
        <v>Recrutamento e seleção</v>
      </c>
      <c r="U67" s="100" t="e">
        <f>'Gestão de Pessoas (RH)'!F7</f>
        <v>#N/A</v>
      </c>
      <c r="V67" s="100">
        <f>'Gestão de Pessoas (RH)'!G7</f>
        <v>0</v>
      </c>
      <c r="W67" s="101">
        <f>'Gestão de Pessoas (RH)'!J7/4</f>
        <v>0</v>
      </c>
    </row>
    <row r="68" spans="2:23" ht="48.75" customHeight="1">
      <c r="B68" s="38" t="str">
        <f>UPPER(C68)</f>
        <v>FINANÇAS</v>
      </c>
      <c r="C68" s="183" t="s">
        <v>151</v>
      </c>
      <c r="D68" s="192" t="s">
        <v>152</v>
      </c>
      <c r="E68" s="206" t="s">
        <v>156</v>
      </c>
      <c r="F68" s="122" t="s">
        <v>172</v>
      </c>
      <c r="G68" s="123" t="s">
        <v>176</v>
      </c>
      <c r="H68" s="28">
        <v>1</v>
      </c>
      <c r="O68" s="38">
        <v>6.4000000000000003E-3</v>
      </c>
      <c r="P68" s="38">
        <f>IFERROR(('Gestão de Pessoas (RH)'!K8/100)+O68+'Gestão de Pessoas (RH)'!J8,0)</f>
        <v>6.4000000000000003E-3</v>
      </c>
      <c r="Q68" s="38">
        <f>IFERROR(O68+'Gestão de Pessoas (RH)'!J8-('Gestão de Pessoas (RH)'!K8/100),0)</f>
        <v>6.4000000000000003E-3</v>
      </c>
      <c r="R68" s="100" t="str">
        <f>E238</f>
        <v>A empresa realiza recrutamentos internos ou externos?</v>
      </c>
      <c r="S68" s="38" t="str">
        <f t="shared" si="19"/>
        <v>Gestão de pessoas (GP)</v>
      </c>
      <c r="T68" s="38" t="str">
        <f>$D$227</f>
        <v>Recrutamento e seleção</v>
      </c>
      <c r="U68" s="100" t="e">
        <f>'Gestão de Pessoas (RH)'!F8</f>
        <v>#N/A</v>
      </c>
      <c r="V68" s="100">
        <f>'Gestão de Pessoas (RH)'!G8</f>
        <v>0</v>
      </c>
      <c r="W68" s="101">
        <f>'Gestão de Pessoas (RH)'!J8/4</f>
        <v>0</v>
      </c>
    </row>
    <row r="69" spans="2:23" ht="48.75" customHeight="1">
      <c r="B69" s="38"/>
      <c r="C69" s="184"/>
      <c r="D69" s="187"/>
      <c r="E69" s="207"/>
      <c r="F69" s="50" t="s">
        <v>173</v>
      </c>
      <c r="G69" s="124" t="s">
        <v>177</v>
      </c>
      <c r="H69" s="28">
        <v>2</v>
      </c>
      <c r="O69" s="38">
        <v>6.4999999999999997E-3</v>
      </c>
      <c r="P69" s="38">
        <f>IFERROR(('Gestão de Pessoas (RH)'!K9/100)+O69+'Gestão de Pessoas (RH)'!J9,0)</f>
        <v>6.4999999999999997E-3</v>
      </c>
      <c r="Q69" s="38">
        <f>IFERROR(O69+'Gestão de Pessoas (RH)'!J9-('Gestão de Pessoas (RH)'!K9/100),0)</f>
        <v>6.4999999999999997E-3</v>
      </c>
      <c r="R69" s="100" t="str">
        <f>E242</f>
        <v>Como são feitas as avaliações de desempenho dos funcionários?</v>
      </c>
      <c r="S69" s="38" t="str">
        <f t="shared" si="19"/>
        <v>Gestão de pessoas (GP)</v>
      </c>
      <c r="T69" s="38" t="str">
        <f>$D$242</f>
        <v>Treinamento e desenvolvimento</v>
      </c>
      <c r="U69" s="100" t="e">
        <f>'Gestão de Pessoas (RH)'!F9</f>
        <v>#N/A</v>
      </c>
      <c r="V69" s="100">
        <f>'Gestão de Pessoas (RH)'!G9</f>
        <v>0</v>
      </c>
      <c r="W69" s="101">
        <f>'Gestão de Pessoas (RH)'!J9/4</f>
        <v>0</v>
      </c>
    </row>
    <row r="70" spans="2:23" ht="48.75" customHeight="1">
      <c r="B70" s="38"/>
      <c r="C70" s="184"/>
      <c r="D70" s="187"/>
      <c r="E70" s="207"/>
      <c r="F70" s="50" t="s">
        <v>174</v>
      </c>
      <c r="G70" s="124" t="s">
        <v>178</v>
      </c>
      <c r="H70" s="28">
        <v>3</v>
      </c>
      <c r="O70" s="38">
        <v>6.6E-3</v>
      </c>
      <c r="P70" s="38">
        <f>IFERROR(('Gestão de Pessoas (RH)'!K10/100)+O70+'Gestão de Pessoas (RH)'!J10,0)</f>
        <v>6.6E-3</v>
      </c>
      <c r="Q70" s="38">
        <f>IFERROR(O70+'Gestão de Pessoas (RH)'!J10-('Gestão de Pessoas (RH)'!K10/100),0)</f>
        <v>6.6E-3</v>
      </c>
      <c r="R70" s="100" t="str">
        <f>E246</f>
        <v>Como a empresa elabora um plano de desenvolvimento de funcionários?</v>
      </c>
      <c r="S70" s="38" t="str">
        <f t="shared" si="19"/>
        <v>Gestão de pessoas (GP)</v>
      </c>
      <c r="T70" s="38" t="str">
        <f>$D$242</f>
        <v>Treinamento e desenvolvimento</v>
      </c>
      <c r="U70" s="100" t="e">
        <f>'Gestão de Pessoas (RH)'!F10</f>
        <v>#N/A</v>
      </c>
      <c r="V70" s="100">
        <f>'Gestão de Pessoas (RH)'!G10</f>
        <v>0</v>
      </c>
      <c r="W70" s="101">
        <f>'Gestão de Pessoas (RH)'!J10/4</f>
        <v>0</v>
      </c>
    </row>
    <row r="71" spans="2:23" ht="48.75" customHeight="1">
      <c r="B71" s="38"/>
      <c r="C71" s="184"/>
      <c r="D71" s="187"/>
      <c r="E71" s="208"/>
      <c r="F71" s="125" t="s">
        <v>175</v>
      </c>
      <c r="G71" s="126" t="s">
        <v>120</v>
      </c>
      <c r="H71" s="28">
        <v>4</v>
      </c>
      <c r="O71" s="38">
        <v>6.7000000000000002E-3</v>
      </c>
      <c r="P71" s="38">
        <f>IFERROR(('Gestão de Pessoas (RH)'!K11/100)+O71+'Gestão de Pessoas (RH)'!J11,0)</f>
        <v>6.7000000000000002E-3</v>
      </c>
      <c r="Q71" s="38">
        <f>IFERROR(O71+'Gestão de Pessoas (RH)'!J11-('Gestão de Pessoas (RH)'!K11/100),0)</f>
        <v>6.7000000000000002E-3</v>
      </c>
      <c r="R71" s="100" t="str">
        <f>E250</f>
        <v>A empresa investe para melhorar as competências que estejam mais carentes?</v>
      </c>
      <c r="S71" s="38" t="str">
        <f t="shared" si="19"/>
        <v>Gestão de pessoas (GP)</v>
      </c>
      <c r="T71" s="38" t="str">
        <f>$D$242</f>
        <v>Treinamento e desenvolvimento</v>
      </c>
      <c r="U71" s="100" t="e">
        <f>'Gestão de Pessoas (RH)'!F11</f>
        <v>#N/A</v>
      </c>
      <c r="V71" s="100">
        <f>'Gestão de Pessoas (RH)'!G11</f>
        <v>0</v>
      </c>
      <c r="W71" s="101">
        <f>'Gestão de Pessoas (RH)'!J11/4</f>
        <v>0</v>
      </c>
    </row>
    <row r="72" spans="2:23" ht="48.75" customHeight="1">
      <c r="B72" s="38"/>
      <c r="C72" s="184"/>
      <c r="D72" s="187"/>
      <c r="E72" s="206" t="s">
        <v>157</v>
      </c>
      <c r="F72" s="122" t="s">
        <v>179</v>
      </c>
      <c r="G72" s="123" t="s">
        <v>182</v>
      </c>
      <c r="H72" s="28">
        <v>1</v>
      </c>
      <c r="O72" s="38">
        <v>6.7999999999999996E-3</v>
      </c>
      <c r="P72" s="38">
        <f>IFERROR(('Gestão de Pessoas (RH)'!K12/100)+O72+'Gestão de Pessoas (RH)'!J12,0)</f>
        <v>6.7999999999999996E-3</v>
      </c>
      <c r="Q72" s="38">
        <f>IFERROR(O72+'Gestão de Pessoas (RH)'!J12-('Gestão de Pessoas (RH)'!K12/100),0)</f>
        <v>6.7999999999999996E-3</v>
      </c>
      <c r="R72" s="100" t="str">
        <f>E253</f>
        <v>Quando um funcionário novo assume um cargo ele recebe um treinamento adequado?</v>
      </c>
      <c r="S72" s="38" t="str">
        <f t="shared" si="19"/>
        <v>Gestão de pessoas (GP)</v>
      </c>
      <c r="T72" s="38" t="str">
        <f>$D$242</f>
        <v>Treinamento e desenvolvimento</v>
      </c>
      <c r="U72" s="100" t="e">
        <f>'Gestão de Pessoas (RH)'!F12</f>
        <v>#N/A</v>
      </c>
      <c r="V72" s="100">
        <f>'Gestão de Pessoas (RH)'!G12</f>
        <v>0</v>
      </c>
      <c r="W72" s="101">
        <f>'Gestão de Pessoas (RH)'!J12/4</f>
        <v>0</v>
      </c>
    </row>
    <row r="73" spans="2:23" ht="48.75" customHeight="1">
      <c r="B73" s="38"/>
      <c r="C73" s="184"/>
      <c r="D73" s="187"/>
      <c r="E73" s="207"/>
      <c r="F73" s="50" t="s">
        <v>185</v>
      </c>
      <c r="G73" s="124" t="s">
        <v>183</v>
      </c>
      <c r="H73" s="28">
        <v>2</v>
      </c>
      <c r="O73" s="38">
        <v>6.8999999999999999E-3</v>
      </c>
      <c r="P73" s="38">
        <f>IFERROR(('Gestão de Pessoas (RH)'!K13/100)+O73+'Gestão de Pessoas (RH)'!J13,0)</f>
        <v>6.8999999999999999E-3</v>
      </c>
      <c r="Q73" s="38">
        <f>IFERROR(O73+'Gestão de Pessoas (RH)'!J13-('Gestão de Pessoas (RH)'!K13/100),0)</f>
        <v>6.8999999999999999E-3</v>
      </c>
      <c r="R73" s="100" t="str">
        <f>E256</f>
        <v>Como é feita a comunicação interna dentro da empresa?</v>
      </c>
      <c r="S73" s="38" t="str">
        <f t="shared" si="19"/>
        <v>Gestão de pessoas (GP)</v>
      </c>
      <c r="T73" s="38" t="str">
        <f>$D$256</f>
        <v>Retenção de talentos</v>
      </c>
      <c r="U73" s="100" t="e">
        <f>'Gestão de Pessoas (RH)'!F13</f>
        <v>#N/A</v>
      </c>
      <c r="V73" s="100">
        <f>'Gestão de Pessoas (RH)'!G13</f>
        <v>0</v>
      </c>
      <c r="W73" s="101">
        <f>'Gestão de Pessoas (RH)'!J13/4</f>
        <v>0</v>
      </c>
    </row>
    <row r="74" spans="2:23" ht="48.75" customHeight="1">
      <c r="B74" s="38"/>
      <c r="C74" s="184"/>
      <c r="D74" s="187"/>
      <c r="E74" s="207"/>
      <c r="F74" s="50" t="s">
        <v>180</v>
      </c>
      <c r="G74" s="124" t="s">
        <v>184</v>
      </c>
      <c r="H74" s="28">
        <v>3</v>
      </c>
      <c r="O74" s="38">
        <v>7.0000000000000001E-3</v>
      </c>
      <c r="P74" s="38">
        <f>IFERROR(('Gestão de Pessoas (RH)'!K14/100)+O74+'Gestão de Pessoas (RH)'!J14,0)</f>
        <v>7.0000000000000001E-3</v>
      </c>
      <c r="Q74" s="38">
        <f>IFERROR(O74+'Gestão de Pessoas (RH)'!J14-('Gestão de Pessoas (RH)'!K14/100),0)</f>
        <v>7.0000000000000001E-3</v>
      </c>
      <c r="R74" s="100" t="str">
        <f>E260</f>
        <v>Como é feita a definição dos cargos e a avaliação dos salários distribuídos?</v>
      </c>
      <c r="S74" s="38" t="str">
        <f t="shared" si="19"/>
        <v>Gestão de pessoas (GP)</v>
      </c>
      <c r="T74" s="38" t="str">
        <f>$D$256</f>
        <v>Retenção de talentos</v>
      </c>
      <c r="U74" s="100" t="e">
        <f>'Gestão de Pessoas (RH)'!F14</f>
        <v>#N/A</v>
      </c>
      <c r="V74" s="100">
        <f>'Gestão de Pessoas (RH)'!G14</f>
        <v>0</v>
      </c>
      <c r="W74" s="101">
        <f>'Gestão de Pessoas (RH)'!J14/4</f>
        <v>0</v>
      </c>
    </row>
    <row r="75" spans="2:23" ht="48.75" customHeight="1">
      <c r="B75" s="38"/>
      <c r="C75" s="184"/>
      <c r="D75" s="187"/>
      <c r="E75" s="208"/>
      <c r="F75" s="125" t="s">
        <v>181</v>
      </c>
      <c r="G75" s="126" t="s">
        <v>120</v>
      </c>
      <c r="H75" s="28">
        <v>4</v>
      </c>
      <c r="O75" s="38">
        <v>7.1000000000000004E-3</v>
      </c>
      <c r="P75" s="38">
        <f>IFERROR(('Gestão de Pessoas (RH)'!K15/100)+O75+'Gestão de Pessoas (RH)'!J15,0)</f>
        <v>7.1000000000000004E-3</v>
      </c>
      <c r="Q75" s="38">
        <f>IFERROR(O75+'Gestão de Pessoas (RH)'!J15-('Gestão de Pessoas (RH)'!K15/100),0)</f>
        <v>7.1000000000000004E-3</v>
      </c>
      <c r="R75" s="100" t="str">
        <f>E264</f>
        <v>Como são estruturadas as políticas de reconhecimento e incentivo dos funcionários?</v>
      </c>
      <c r="S75" s="38" t="str">
        <f t="shared" si="19"/>
        <v>Gestão de pessoas (GP)</v>
      </c>
      <c r="T75" s="38" t="str">
        <f>$D$256</f>
        <v>Retenção de talentos</v>
      </c>
      <c r="U75" s="100" t="e">
        <f>'Gestão de Pessoas (RH)'!F15</f>
        <v>#N/A</v>
      </c>
      <c r="V75" s="100">
        <f>'Gestão de Pessoas (RH)'!G15</f>
        <v>0</v>
      </c>
      <c r="W75" s="101">
        <f>'Gestão de Pessoas (RH)'!J15/4</f>
        <v>0</v>
      </c>
    </row>
    <row r="76" spans="2:23" ht="48.75" customHeight="1">
      <c r="B76" s="38"/>
      <c r="C76" s="184"/>
      <c r="D76" s="187"/>
      <c r="E76" s="206" t="s">
        <v>158</v>
      </c>
      <c r="F76" s="122" t="s">
        <v>187</v>
      </c>
      <c r="G76" s="138" t="s">
        <v>647</v>
      </c>
      <c r="H76" s="28">
        <v>2</v>
      </c>
      <c r="O76" s="38">
        <v>7.1999999999999998E-3</v>
      </c>
      <c r="P76" s="38">
        <f>IFERROR(('Gestão de Pessoas (RH)'!K16/100)+O76+'Gestão de Pessoas (RH)'!J16,0)</f>
        <v>7.1999999999999998E-3</v>
      </c>
      <c r="Q76" s="38">
        <f>IFERROR(O76+'Gestão de Pessoas (RH)'!J16-('Gestão de Pessoas (RH)'!K16/100),0)</f>
        <v>7.1999999999999998E-3</v>
      </c>
      <c r="R76" s="100" t="str">
        <f>E268</f>
        <v>Como a empresa garante a saúde e bem estar de seus funcionários?</v>
      </c>
      <c r="S76" s="38" t="str">
        <f t="shared" si="19"/>
        <v>Gestão de pessoas (GP)</v>
      </c>
      <c r="T76" s="38" t="str">
        <f>$D$256</f>
        <v>Retenção de talentos</v>
      </c>
      <c r="U76" s="100" t="e">
        <f>'Gestão de Pessoas (RH)'!F16</f>
        <v>#N/A</v>
      </c>
      <c r="V76" s="100">
        <f>'Gestão de Pessoas (RH)'!G16</f>
        <v>0</v>
      </c>
      <c r="W76" s="101">
        <f>'Gestão de Pessoas (RH)'!J16/4</f>
        <v>0</v>
      </c>
    </row>
    <row r="77" spans="2:23" ht="48.75" customHeight="1">
      <c r="B77" s="38"/>
      <c r="C77" s="184"/>
      <c r="D77" s="187"/>
      <c r="E77" s="207"/>
      <c r="F77" s="50" t="s">
        <v>188</v>
      </c>
      <c r="G77" s="124" t="s">
        <v>186</v>
      </c>
      <c r="H77" s="28">
        <v>3</v>
      </c>
    </row>
    <row r="78" spans="2:23" ht="48.75" customHeight="1">
      <c r="B78" s="38"/>
      <c r="C78" s="184"/>
      <c r="D78" s="187"/>
      <c r="E78" s="209"/>
      <c r="F78" s="121" t="s">
        <v>189</v>
      </c>
      <c r="G78" s="127" t="s">
        <v>120</v>
      </c>
      <c r="H78" s="28">
        <v>4</v>
      </c>
    </row>
    <row r="79" spans="2:23" ht="48.75" customHeight="1">
      <c r="B79" s="38"/>
      <c r="C79" s="184"/>
      <c r="D79" s="187"/>
      <c r="E79" s="206" t="s">
        <v>159</v>
      </c>
      <c r="F79" s="122" t="s">
        <v>194</v>
      </c>
      <c r="G79" s="123" t="s">
        <v>191</v>
      </c>
      <c r="H79" s="28">
        <v>1</v>
      </c>
    </row>
    <row r="80" spans="2:23" ht="48.75" customHeight="1">
      <c r="B80" s="38"/>
      <c r="C80" s="184"/>
      <c r="D80" s="190"/>
      <c r="E80" s="207"/>
      <c r="F80" s="50" t="s">
        <v>190</v>
      </c>
      <c r="G80" s="124" t="s">
        <v>192</v>
      </c>
      <c r="H80" s="28">
        <v>2</v>
      </c>
    </row>
    <row r="81" spans="2:8" ht="48.75" customHeight="1">
      <c r="B81" s="38"/>
      <c r="C81" s="184"/>
      <c r="D81" s="190"/>
      <c r="E81" s="207"/>
      <c r="F81" s="50" t="s">
        <v>195</v>
      </c>
      <c r="G81" s="124" t="s">
        <v>193</v>
      </c>
      <c r="H81" s="28">
        <v>3</v>
      </c>
    </row>
    <row r="82" spans="2:8" ht="48.75" customHeight="1">
      <c r="B82" s="38"/>
      <c r="C82" s="184"/>
      <c r="D82" s="191"/>
      <c r="E82" s="208"/>
      <c r="F82" s="125" t="s">
        <v>196</v>
      </c>
      <c r="G82" s="126" t="s">
        <v>120</v>
      </c>
      <c r="H82" s="28">
        <v>4</v>
      </c>
    </row>
    <row r="83" spans="2:8" ht="48.75" customHeight="1">
      <c r="B83" s="38"/>
      <c r="C83" s="184"/>
      <c r="D83" s="186" t="s">
        <v>153</v>
      </c>
      <c r="E83" s="206" t="s">
        <v>160</v>
      </c>
      <c r="F83" s="122" t="s">
        <v>197</v>
      </c>
      <c r="G83" s="123" t="s">
        <v>200</v>
      </c>
      <c r="H83" s="28">
        <v>1</v>
      </c>
    </row>
    <row r="84" spans="2:8" ht="48.75" customHeight="1">
      <c r="B84" s="38"/>
      <c r="C84" s="184"/>
      <c r="D84" s="187"/>
      <c r="E84" s="207"/>
      <c r="F84" s="50" t="s">
        <v>203</v>
      </c>
      <c r="G84" s="124" t="s">
        <v>201</v>
      </c>
      <c r="H84" s="28">
        <v>2</v>
      </c>
    </row>
    <row r="85" spans="2:8" ht="48.75" customHeight="1">
      <c r="B85" s="38"/>
      <c r="C85" s="184"/>
      <c r="D85" s="187"/>
      <c r="E85" s="207"/>
      <c r="F85" s="50" t="s">
        <v>198</v>
      </c>
      <c r="G85" s="124" t="s">
        <v>202</v>
      </c>
      <c r="H85" s="28">
        <v>3</v>
      </c>
    </row>
    <row r="86" spans="2:8" ht="48.75" customHeight="1">
      <c r="B86" s="38"/>
      <c r="C86" s="184"/>
      <c r="D86" s="187"/>
      <c r="E86" s="208"/>
      <c r="F86" s="125" t="s">
        <v>199</v>
      </c>
      <c r="G86" s="126" t="s">
        <v>120</v>
      </c>
      <c r="H86" s="28">
        <v>4</v>
      </c>
    </row>
    <row r="87" spans="2:8" ht="48.75" customHeight="1">
      <c r="B87" s="38"/>
      <c r="C87" s="184"/>
      <c r="D87" s="187"/>
      <c r="E87" s="206" t="s">
        <v>161</v>
      </c>
      <c r="F87" s="122" t="s">
        <v>204</v>
      </c>
      <c r="G87" s="123" t="s">
        <v>208</v>
      </c>
      <c r="H87" s="28">
        <v>1</v>
      </c>
    </row>
    <row r="88" spans="2:8" ht="48.75" customHeight="1">
      <c r="B88" s="38"/>
      <c r="C88" s="184"/>
      <c r="D88" s="187"/>
      <c r="E88" s="207"/>
      <c r="F88" s="50" t="s">
        <v>205</v>
      </c>
      <c r="G88" s="124" t="s">
        <v>210</v>
      </c>
      <c r="H88" s="28">
        <v>2</v>
      </c>
    </row>
    <row r="89" spans="2:8" ht="48.75" customHeight="1">
      <c r="B89" s="38"/>
      <c r="C89" s="184"/>
      <c r="D89" s="187"/>
      <c r="E89" s="207"/>
      <c r="F89" s="50" t="s">
        <v>206</v>
      </c>
      <c r="G89" s="124" t="s">
        <v>209</v>
      </c>
      <c r="H89" s="28">
        <v>3</v>
      </c>
    </row>
    <row r="90" spans="2:8" ht="48.75" customHeight="1">
      <c r="B90" s="38"/>
      <c r="C90" s="184"/>
      <c r="D90" s="187"/>
      <c r="E90" s="208"/>
      <c r="F90" s="125" t="s">
        <v>207</v>
      </c>
      <c r="G90" s="126" t="s">
        <v>120</v>
      </c>
      <c r="H90" s="28">
        <v>4</v>
      </c>
    </row>
    <row r="91" spans="2:8" ht="48.75" customHeight="1">
      <c r="B91" s="38"/>
      <c r="C91" s="184"/>
      <c r="D91" s="187"/>
      <c r="E91" s="206" t="s">
        <v>162</v>
      </c>
      <c r="F91" s="122" t="s">
        <v>211</v>
      </c>
      <c r="G91" s="123" t="s">
        <v>215</v>
      </c>
      <c r="H91" s="28">
        <v>1</v>
      </c>
    </row>
    <row r="92" spans="2:8" ht="48.75" customHeight="1">
      <c r="B92" s="38"/>
      <c r="C92" s="184"/>
      <c r="D92" s="187"/>
      <c r="E92" s="207"/>
      <c r="F92" s="50" t="s">
        <v>212</v>
      </c>
      <c r="G92" s="124" t="s">
        <v>216</v>
      </c>
      <c r="H92" s="28">
        <v>2</v>
      </c>
    </row>
    <row r="93" spans="2:8" ht="48.75" customHeight="1">
      <c r="B93" s="38"/>
      <c r="C93" s="184"/>
      <c r="D93" s="187"/>
      <c r="E93" s="207"/>
      <c r="F93" s="50" t="s">
        <v>213</v>
      </c>
      <c r="G93" s="124" t="s">
        <v>217</v>
      </c>
      <c r="H93" s="28">
        <v>3</v>
      </c>
    </row>
    <row r="94" spans="2:8" ht="48.75" customHeight="1">
      <c r="B94" s="38"/>
      <c r="C94" s="184"/>
      <c r="D94" s="187"/>
      <c r="E94" s="208"/>
      <c r="F94" s="125" t="s">
        <v>214</v>
      </c>
      <c r="G94" s="126" t="s">
        <v>120</v>
      </c>
      <c r="H94" s="28">
        <v>4</v>
      </c>
    </row>
    <row r="95" spans="2:8" ht="48.75" customHeight="1">
      <c r="B95" s="38"/>
      <c r="C95" s="184"/>
      <c r="D95" s="187"/>
      <c r="E95" s="206" t="s">
        <v>163</v>
      </c>
      <c r="F95" s="122" t="s">
        <v>218</v>
      </c>
      <c r="G95" s="123" t="s">
        <v>224</v>
      </c>
      <c r="H95" s="28">
        <v>1</v>
      </c>
    </row>
    <row r="96" spans="2:8" ht="48.75" customHeight="1">
      <c r="B96" s="38"/>
      <c r="C96" s="184"/>
      <c r="D96" s="190"/>
      <c r="E96" s="207"/>
      <c r="F96" s="50" t="s">
        <v>219</v>
      </c>
      <c r="G96" s="124" t="s">
        <v>222</v>
      </c>
      <c r="H96" s="28">
        <v>2</v>
      </c>
    </row>
    <row r="97" spans="2:18" ht="48.75" customHeight="1">
      <c r="B97" s="38"/>
      <c r="C97" s="184"/>
      <c r="D97" s="190"/>
      <c r="E97" s="207"/>
      <c r="F97" s="50" t="s">
        <v>220</v>
      </c>
      <c r="G97" s="124" t="s">
        <v>223</v>
      </c>
      <c r="H97" s="28">
        <v>3</v>
      </c>
    </row>
    <row r="98" spans="2:18" ht="48.75" customHeight="1">
      <c r="B98" s="38"/>
      <c r="C98" s="184"/>
      <c r="D98" s="191"/>
      <c r="E98" s="208"/>
      <c r="F98" s="125" t="s">
        <v>221</v>
      </c>
      <c r="G98" s="126" t="s">
        <v>120</v>
      </c>
      <c r="H98" s="28">
        <v>4</v>
      </c>
      <c r="R98" s="100"/>
    </row>
    <row r="99" spans="2:18" ht="48.75" customHeight="1">
      <c r="B99" s="38"/>
      <c r="C99" s="184"/>
      <c r="D99" s="186" t="s">
        <v>154</v>
      </c>
      <c r="E99" s="206" t="s">
        <v>164</v>
      </c>
      <c r="F99" s="122" t="s">
        <v>225</v>
      </c>
      <c r="G99" s="123" t="s">
        <v>228</v>
      </c>
      <c r="H99" s="28">
        <v>1</v>
      </c>
    </row>
    <row r="100" spans="2:18" ht="48.75" customHeight="1">
      <c r="B100" s="38"/>
      <c r="C100" s="184"/>
      <c r="D100" s="187"/>
      <c r="E100" s="207"/>
      <c r="F100" s="50" t="s">
        <v>226</v>
      </c>
      <c r="G100" s="124" t="s">
        <v>229</v>
      </c>
      <c r="H100" s="28">
        <v>2</v>
      </c>
    </row>
    <row r="101" spans="2:18" ht="48.75" customHeight="1">
      <c r="B101" s="38"/>
      <c r="C101" s="184"/>
      <c r="D101" s="187"/>
      <c r="E101" s="207"/>
      <c r="F101" s="50" t="s">
        <v>227</v>
      </c>
      <c r="G101" s="124" t="s">
        <v>231</v>
      </c>
      <c r="H101" s="28">
        <v>3</v>
      </c>
      <c r="R101" s="100"/>
    </row>
    <row r="102" spans="2:18" ht="48.75" customHeight="1">
      <c r="B102" s="38"/>
      <c r="C102" s="184"/>
      <c r="D102" s="187"/>
      <c r="E102" s="208"/>
      <c r="F102" s="125" t="s">
        <v>230</v>
      </c>
      <c r="G102" s="126" t="s">
        <v>120</v>
      </c>
      <c r="H102" s="28">
        <v>4</v>
      </c>
    </row>
    <row r="103" spans="2:18" ht="48.75" customHeight="1">
      <c r="B103" s="38"/>
      <c r="C103" s="184"/>
      <c r="D103" s="187"/>
      <c r="E103" s="206" t="s">
        <v>165</v>
      </c>
      <c r="F103" s="122" t="s">
        <v>235</v>
      </c>
      <c r="G103" s="123" t="s">
        <v>233</v>
      </c>
      <c r="H103" s="28">
        <v>2</v>
      </c>
    </row>
    <row r="104" spans="2:18" ht="48.75" customHeight="1">
      <c r="B104" s="38"/>
      <c r="C104" s="184"/>
      <c r="D104" s="187"/>
      <c r="E104" s="207"/>
      <c r="F104" s="50" t="s">
        <v>236</v>
      </c>
      <c r="G104" s="124" t="s">
        <v>234</v>
      </c>
      <c r="H104" s="28">
        <v>3</v>
      </c>
      <c r="R104" s="100"/>
    </row>
    <row r="105" spans="2:18" ht="48.75" customHeight="1">
      <c r="B105" s="38"/>
      <c r="C105" s="184"/>
      <c r="D105" s="187"/>
      <c r="E105" s="208"/>
      <c r="F105" s="125" t="s">
        <v>232</v>
      </c>
      <c r="G105" s="126" t="s">
        <v>120</v>
      </c>
      <c r="H105" s="28">
        <v>4</v>
      </c>
    </row>
    <row r="106" spans="2:18" ht="48.75" customHeight="1">
      <c r="B106" s="38"/>
      <c r="C106" s="184"/>
      <c r="D106" s="187"/>
      <c r="E106" s="206" t="s">
        <v>166</v>
      </c>
      <c r="F106" s="122" t="s">
        <v>237</v>
      </c>
      <c r="G106" s="123" t="s">
        <v>239</v>
      </c>
      <c r="H106" s="28">
        <v>2</v>
      </c>
    </row>
    <row r="107" spans="2:18" ht="48.75" customHeight="1">
      <c r="B107" s="38"/>
      <c r="C107" s="184"/>
      <c r="D107" s="187"/>
      <c r="E107" s="207"/>
      <c r="F107" s="50" t="s">
        <v>238</v>
      </c>
      <c r="G107" s="124" t="s">
        <v>240</v>
      </c>
      <c r="H107" s="28">
        <v>3</v>
      </c>
    </row>
    <row r="108" spans="2:18" ht="48.75" customHeight="1">
      <c r="B108" s="38"/>
      <c r="C108" s="184"/>
      <c r="D108" s="187"/>
      <c r="E108" s="208"/>
      <c r="F108" s="139" t="s">
        <v>649</v>
      </c>
      <c r="G108" s="126" t="s">
        <v>120</v>
      </c>
      <c r="H108" s="28">
        <v>4</v>
      </c>
    </row>
    <row r="109" spans="2:18" ht="48.75" customHeight="1">
      <c r="B109" s="38"/>
      <c r="C109" s="184"/>
      <c r="D109" s="187"/>
      <c r="E109" s="206" t="s">
        <v>167</v>
      </c>
      <c r="F109" s="122" t="s">
        <v>241</v>
      </c>
      <c r="G109" s="123" t="s">
        <v>244</v>
      </c>
      <c r="H109" s="28">
        <v>2</v>
      </c>
    </row>
    <row r="110" spans="2:18" ht="48.75" customHeight="1">
      <c r="B110" s="38"/>
      <c r="C110" s="184"/>
      <c r="D110" s="187"/>
      <c r="E110" s="207"/>
      <c r="F110" s="50" t="s">
        <v>242</v>
      </c>
      <c r="G110" s="124" t="s">
        <v>245</v>
      </c>
      <c r="H110" s="28">
        <v>3</v>
      </c>
    </row>
    <row r="111" spans="2:18" ht="48.75" customHeight="1">
      <c r="B111" s="38"/>
      <c r="C111" s="184"/>
      <c r="D111" s="189"/>
      <c r="E111" s="208"/>
      <c r="F111" s="125" t="s">
        <v>243</v>
      </c>
      <c r="G111" s="126" t="s">
        <v>120</v>
      </c>
      <c r="H111" s="28">
        <v>4</v>
      </c>
    </row>
    <row r="112" spans="2:18" ht="48.75" customHeight="1">
      <c r="B112" s="38"/>
      <c r="C112" s="184"/>
      <c r="D112" s="186" t="s">
        <v>155</v>
      </c>
      <c r="E112" s="206" t="s">
        <v>168</v>
      </c>
      <c r="F112" s="122" t="s">
        <v>246</v>
      </c>
      <c r="G112" s="123" t="s">
        <v>249</v>
      </c>
      <c r="H112" s="28">
        <v>1</v>
      </c>
    </row>
    <row r="113" spans="2:8" ht="48.75" customHeight="1">
      <c r="B113" s="38"/>
      <c r="C113" s="184"/>
      <c r="D113" s="187"/>
      <c r="E113" s="207"/>
      <c r="F113" s="50" t="s">
        <v>247</v>
      </c>
      <c r="G113" s="124" t="s">
        <v>253</v>
      </c>
      <c r="H113" s="28">
        <v>2</v>
      </c>
    </row>
    <row r="114" spans="2:8" ht="48.75" customHeight="1">
      <c r="B114" s="38"/>
      <c r="C114" s="184"/>
      <c r="D114" s="187"/>
      <c r="E114" s="207"/>
      <c r="F114" s="50" t="s">
        <v>252</v>
      </c>
      <c r="G114" s="124" t="s">
        <v>250</v>
      </c>
      <c r="H114" s="28">
        <v>3</v>
      </c>
    </row>
    <row r="115" spans="2:8" ht="48.75" customHeight="1">
      <c r="B115" s="38"/>
      <c r="C115" s="184"/>
      <c r="D115" s="187"/>
      <c r="E115" s="208"/>
      <c r="F115" s="125" t="s">
        <v>248</v>
      </c>
      <c r="G115" s="126" t="s">
        <v>251</v>
      </c>
      <c r="H115" s="28">
        <v>4</v>
      </c>
    </row>
    <row r="116" spans="2:8" ht="48.75" customHeight="1">
      <c r="B116" s="38"/>
      <c r="C116" s="184"/>
      <c r="D116" s="187"/>
      <c r="E116" s="206" t="s">
        <v>169</v>
      </c>
      <c r="F116" s="122" t="s">
        <v>254</v>
      </c>
      <c r="G116" s="123" t="s">
        <v>256</v>
      </c>
      <c r="H116" s="28">
        <v>1</v>
      </c>
    </row>
    <row r="117" spans="2:8" ht="48.75" customHeight="1">
      <c r="B117" s="38"/>
      <c r="C117" s="184"/>
      <c r="D117" s="187"/>
      <c r="E117" s="207"/>
      <c r="F117" s="136" t="s">
        <v>650</v>
      </c>
      <c r="G117" s="124" t="s">
        <v>257</v>
      </c>
      <c r="H117" s="28">
        <v>2</v>
      </c>
    </row>
    <row r="118" spans="2:8" ht="48.75" customHeight="1">
      <c r="B118" s="38"/>
      <c r="C118" s="184"/>
      <c r="D118" s="187"/>
      <c r="E118" s="207"/>
      <c r="F118" s="50" t="s">
        <v>259</v>
      </c>
      <c r="G118" s="124" t="s">
        <v>258</v>
      </c>
      <c r="H118" s="28">
        <v>3</v>
      </c>
    </row>
    <row r="119" spans="2:8" ht="48.75" customHeight="1">
      <c r="B119" s="38"/>
      <c r="C119" s="184"/>
      <c r="D119" s="187"/>
      <c r="E119" s="208"/>
      <c r="F119" s="125" t="s">
        <v>255</v>
      </c>
      <c r="G119" s="126" t="s">
        <v>251</v>
      </c>
      <c r="H119" s="28">
        <v>4</v>
      </c>
    </row>
    <row r="120" spans="2:8" ht="48.75" customHeight="1">
      <c r="B120" s="38"/>
      <c r="C120" s="184"/>
      <c r="D120" s="187"/>
      <c r="E120" s="206" t="s">
        <v>170</v>
      </c>
      <c r="F120" s="122" t="s">
        <v>260</v>
      </c>
      <c r="G120" s="123" t="s">
        <v>264</v>
      </c>
      <c r="H120" s="28">
        <v>1</v>
      </c>
    </row>
    <row r="121" spans="2:8" ht="48.75" customHeight="1">
      <c r="B121" s="38"/>
      <c r="C121" s="184"/>
      <c r="D121" s="187"/>
      <c r="E121" s="207"/>
      <c r="F121" s="50" t="s">
        <v>261</v>
      </c>
      <c r="G121" s="124" t="s">
        <v>265</v>
      </c>
      <c r="H121" s="28">
        <v>2</v>
      </c>
    </row>
    <row r="122" spans="2:8" ht="48.75" customHeight="1">
      <c r="B122" s="38"/>
      <c r="C122" s="184"/>
      <c r="D122" s="187"/>
      <c r="E122" s="207"/>
      <c r="F122" s="50" t="s">
        <v>262</v>
      </c>
      <c r="G122" s="124" t="s">
        <v>266</v>
      </c>
      <c r="H122" s="28">
        <v>3</v>
      </c>
    </row>
    <row r="123" spans="2:8" ht="48.75" customHeight="1">
      <c r="B123" s="38"/>
      <c r="C123" s="184"/>
      <c r="D123" s="187"/>
      <c r="E123" s="208"/>
      <c r="F123" s="125" t="s">
        <v>263</v>
      </c>
      <c r="G123" s="126" t="s">
        <v>267</v>
      </c>
      <c r="H123" s="28">
        <v>4</v>
      </c>
    </row>
    <row r="124" spans="2:8" ht="48.75" customHeight="1">
      <c r="B124" s="38"/>
      <c r="C124" s="184"/>
      <c r="D124" s="187"/>
      <c r="E124" s="206" t="s">
        <v>171</v>
      </c>
      <c r="F124" s="122" t="s">
        <v>268</v>
      </c>
      <c r="G124" s="129" t="s">
        <v>636</v>
      </c>
      <c r="H124" s="28">
        <v>1</v>
      </c>
    </row>
    <row r="125" spans="2:8" ht="48.75" customHeight="1">
      <c r="B125" s="38"/>
      <c r="C125" s="184"/>
      <c r="D125" s="187"/>
      <c r="E125" s="207"/>
      <c r="F125" s="50" t="s">
        <v>269</v>
      </c>
      <c r="G125" s="128" t="s">
        <v>637</v>
      </c>
      <c r="H125" s="28">
        <v>2</v>
      </c>
    </row>
    <row r="126" spans="2:8" ht="48.75" customHeight="1">
      <c r="B126" s="38"/>
      <c r="C126" s="184"/>
      <c r="D126" s="187"/>
      <c r="E126" s="207"/>
      <c r="F126" s="50" t="s">
        <v>270</v>
      </c>
      <c r="G126" s="128" t="s">
        <v>638</v>
      </c>
      <c r="H126" s="28">
        <v>3</v>
      </c>
    </row>
    <row r="127" spans="2:8" ht="48.75" customHeight="1">
      <c r="B127" s="38"/>
      <c r="C127" s="185"/>
      <c r="D127" s="188"/>
      <c r="E127" s="208"/>
      <c r="F127" s="125" t="s">
        <v>271</v>
      </c>
      <c r="G127" s="126" t="s">
        <v>147</v>
      </c>
      <c r="H127" s="28">
        <v>4</v>
      </c>
    </row>
    <row r="128" spans="2:8" ht="48.75" customHeight="1">
      <c r="B128" s="38" t="str">
        <f>UPPER(C128)</f>
        <v>MARKETING</v>
      </c>
      <c r="C128" s="193" t="s">
        <v>272</v>
      </c>
      <c r="D128" s="192" t="s">
        <v>273</v>
      </c>
      <c r="E128" s="168" t="s">
        <v>276</v>
      </c>
      <c r="F128" s="122" t="s">
        <v>292</v>
      </c>
      <c r="G128" s="129" t="s">
        <v>639</v>
      </c>
      <c r="H128" s="28">
        <v>1</v>
      </c>
    </row>
    <row r="129" spans="2:8" ht="48.75" customHeight="1">
      <c r="B129" s="38"/>
      <c r="C129" s="194"/>
      <c r="D129" s="190"/>
      <c r="E129" s="169"/>
      <c r="F129" s="50" t="s">
        <v>293</v>
      </c>
      <c r="G129" s="124" t="s">
        <v>296</v>
      </c>
      <c r="H129" s="28">
        <v>2</v>
      </c>
    </row>
    <row r="130" spans="2:8" ht="48.75" customHeight="1">
      <c r="B130" s="38"/>
      <c r="C130" s="194"/>
      <c r="D130" s="190"/>
      <c r="E130" s="169"/>
      <c r="F130" s="50" t="s">
        <v>294</v>
      </c>
      <c r="G130" s="128" t="s">
        <v>297</v>
      </c>
      <c r="H130" s="28">
        <v>3</v>
      </c>
    </row>
    <row r="131" spans="2:8" ht="48.75" customHeight="1">
      <c r="B131" s="38"/>
      <c r="C131" s="194"/>
      <c r="D131" s="190"/>
      <c r="E131" s="170"/>
      <c r="F131" s="125" t="s">
        <v>295</v>
      </c>
      <c r="G131" s="132" t="s">
        <v>120</v>
      </c>
      <c r="H131" s="28">
        <v>4</v>
      </c>
    </row>
    <row r="132" spans="2:8" ht="48.75" customHeight="1">
      <c r="B132" s="38"/>
      <c r="C132" s="194"/>
      <c r="D132" s="190"/>
      <c r="E132" s="168" t="s">
        <v>277</v>
      </c>
      <c r="F132" s="122" t="s">
        <v>298</v>
      </c>
      <c r="G132" s="123" t="s">
        <v>301</v>
      </c>
      <c r="H132" s="28">
        <v>1</v>
      </c>
    </row>
    <row r="133" spans="2:8" ht="48.75" customHeight="1">
      <c r="B133" s="38"/>
      <c r="C133" s="194"/>
      <c r="D133" s="190"/>
      <c r="E133" s="169"/>
      <c r="F133" s="50" t="s">
        <v>299</v>
      </c>
      <c r="G133" s="124" t="s">
        <v>302</v>
      </c>
      <c r="H133" s="28">
        <v>2</v>
      </c>
    </row>
    <row r="134" spans="2:8" ht="48.75" customHeight="1">
      <c r="B134" s="38"/>
      <c r="C134" s="194"/>
      <c r="D134" s="190"/>
      <c r="E134" s="169"/>
      <c r="F134" s="50" t="s">
        <v>300</v>
      </c>
      <c r="G134" s="124" t="s">
        <v>303</v>
      </c>
      <c r="H134" s="28">
        <v>3</v>
      </c>
    </row>
    <row r="135" spans="2:8" ht="48.75" customHeight="1">
      <c r="B135" s="38"/>
      <c r="C135" s="194"/>
      <c r="D135" s="190"/>
      <c r="E135" s="170"/>
      <c r="F135" s="133" t="s">
        <v>527</v>
      </c>
      <c r="G135" s="126" t="s">
        <v>120</v>
      </c>
      <c r="H135" s="28">
        <v>4</v>
      </c>
    </row>
    <row r="136" spans="2:8" ht="48.75" customHeight="1">
      <c r="B136" s="38"/>
      <c r="C136" s="194"/>
      <c r="D136" s="190"/>
      <c r="E136" s="168" t="s">
        <v>278</v>
      </c>
      <c r="F136" s="122" t="s">
        <v>304</v>
      </c>
      <c r="G136" s="123" t="s">
        <v>307</v>
      </c>
      <c r="H136" s="28">
        <v>1</v>
      </c>
    </row>
    <row r="137" spans="2:8" ht="48.75" customHeight="1">
      <c r="B137" s="38"/>
      <c r="C137" s="194"/>
      <c r="D137" s="190"/>
      <c r="E137" s="169"/>
      <c r="F137" s="50" t="s">
        <v>305</v>
      </c>
      <c r="G137" s="128" t="s">
        <v>640</v>
      </c>
      <c r="H137" s="28">
        <v>2</v>
      </c>
    </row>
    <row r="138" spans="2:8" ht="48.75" customHeight="1">
      <c r="B138" s="38"/>
      <c r="C138" s="194"/>
      <c r="D138" s="190"/>
      <c r="E138" s="169"/>
      <c r="F138" s="136" t="s">
        <v>651</v>
      </c>
      <c r="G138" s="128" t="s">
        <v>641</v>
      </c>
      <c r="H138" s="28">
        <v>3</v>
      </c>
    </row>
    <row r="139" spans="2:8" ht="48.75" customHeight="1">
      <c r="B139" s="38"/>
      <c r="C139" s="194"/>
      <c r="D139" s="190"/>
      <c r="E139" s="170"/>
      <c r="F139" s="125" t="s">
        <v>306</v>
      </c>
      <c r="G139" s="126" t="s">
        <v>120</v>
      </c>
      <c r="H139" s="28">
        <v>4</v>
      </c>
    </row>
    <row r="140" spans="2:8" ht="48.75" customHeight="1">
      <c r="B140" s="38"/>
      <c r="C140" s="194"/>
      <c r="D140" s="190"/>
      <c r="E140" s="168" t="s">
        <v>279</v>
      </c>
      <c r="F140" s="122" t="s">
        <v>308</v>
      </c>
      <c r="G140" s="123" t="s">
        <v>312</v>
      </c>
      <c r="H140" s="28">
        <v>1</v>
      </c>
    </row>
    <row r="141" spans="2:8" ht="48.75" customHeight="1">
      <c r="B141" s="38"/>
      <c r="C141" s="194"/>
      <c r="D141" s="190"/>
      <c r="E141" s="169"/>
      <c r="F141" s="50" t="s">
        <v>309</v>
      </c>
      <c r="G141" s="128" t="s">
        <v>642</v>
      </c>
      <c r="H141" s="28">
        <v>2</v>
      </c>
    </row>
    <row r="142" spans="2:8" ht="48.75" customHeight="1">
      <c r="B142" s="38"/>
      <c r="C142" s="194"/>
      <c r="D142" s="190"/>
      <c r="E142" s="169"/>
      <c r="F142" s="50" t="s">
        <v>310</v>
      </c>
      <c r="G142" s="128" t="s">
        <v>643</v>
      </c>
      <c r="H142" s="28">
        <v>3</v>
      </c>
    </row>
    <row r="143" spans="2:8" ht="48.75" customHeight="1">
      <c r="B143" s="38"/>
      <c r="C143" s="194"/>
      <c r="D143" s="216"/>
      <c r="E143" s="170"/>
      <c r="F143" s="125" t="s">
        <v>311</v>
      </c>
      <c r="G143" s="126" t="s">
        <v>120</v>
      </c>
      <c r="H143" s="28">
        <v>4</v>
      </c>
    </row>
    <row r="144" spans="2:8" ht="48.75" customHeight="1">
      <c r="B144" s="38"/>
      <c r="C144" s="194"/>
      <c r="D144" s="217" t="s">
        <v>274</v>
      </c>
      <c r="E144" s="168" t="s">
        <v>280</v>
      </c>
      <c r="F144" s="122" t="s">
        <v>313</v>
      </c>
      <c r="G144" s="123" t="s">
        <v>317</v>
      </c>
      <c r="H144" s="28">
        <v>1</v>
      </c>
    </row>
    <row r="145" spans="2:18" ht="48.75" customHeight="1">
      <c r="B145" s="38"/>
      <c r="C145" s="194"/>
      <c r="D145" s="190"/>
      <c r="E145" s="169"/>
      <c r="F145" s="50" t="s">
        <v>314</v>
      </c>
      <c r="G145" s="137" t="s">
        <v>652</v>
      </c>
      <c r="H145" s="28">
        <v>2</v>
      </c>
    </row>
    <row r="146" spans="2:18" ht="48.75" customHeight="1">
      <c r="B146" s="38"/>
      <c r="C146" s="194"/>
      <c r="D146" s="190"/>
      <c r="E146" s="169"/>
      <c r="F146" s="50" t="s">
        <v>315</v>
      </c>
      <c r="G146" s="137" t="s">
        <v>653</v>
      </c>
      <c r="H146" s="28">
        <v>3</v>
      </c>
    </row>
    <row r="147" spans="2:18" ht="48.75" customHeight="1">
      <c r="B147" s="38"/>
      <c r="C147" s="194"/>
      <c r="D147" s="190"/>
      <c r="E147" s="170"/>
      <c r="F147" s="125" t="s">
        <v>316</v>
      </c>
      <c r="G147" s="126" t="s">
        <v>120</v>
      </c>
      <c r="H147" s="28">
        <v>4</v>
      </c>
      <c r="R147" s="100"/>
    </row>
    <row r="148" spans="2:18" ht="48.75" customHeight="1">
      <c r="B148" s="38"/>
      <c r="C148" s="194"/>
      <c r="D148" s="190"/>
      <c r="E148" s="168" t="s">
        <v>281</v>
      </c>
      <c r="F148" s="122" t="s">
        <v>318</v>
      </c>
      <c r="G148" s="123" t="s">
        <v>321</v>
      </c>
      <c r="H148" s="28">
        <v>1</v>
      </c>
    </row>
    <row r="149" spans="2:18" ht="48.75" customHeight="1">
      <c r="B149" s="38"/>
      <c r="C149" s="194"/>
      <c r="D149" s="190"/>
      <c r="E149" s="169"/>
      <c r="F149" s="50" t="s">
        <v>319</v>
      </c>
      <c r="G149" s="124" t="s">
        <v>322</v>
      </c>
      <c r="H149" s="28">
        <v>2</v>
      </c>
      <c r="R149" s="100"/>
    </row>
    <row r="150" spans="2:18" ht="48.75" customHeight="1">
      <c r="B150" s="38"/>
      <c r="C150" s="194"/>
      <c r="D150" s="190"/>
      <c r="E150" s="169"/>
      <c r="F150" s="50" t="s">
        <v>320</v>
      </c>
      <c r="G150" s="124" t="s">
        <v>323</v>
      </c>
      <c r="H150" s="28">
        <v>3</v>
      </c>
      <c r="R150" s="100"/>
    </row>
    <row r="151" spans="2:18" ht="48.75" customHeight="1">
      <c r="B151" s="38"/>
      <c r="C151" s="194"/>
      <c r="D151" s="190"/>
      <c r="E151" s="170"/>
      <c r="F151" s="133" t="s">
        <v>541</v>
      </c>
      <c r="G151" s="126" t="s">
        <v>120</v>
      </c>
      <c r="H151" s="28">
        <v>4</v>
      </c>
    </row>
    <row r="152" spans="2:18" ht="48.75" customHeight="1">
      <c r="B152" s="38"/>
      <c r="C152" s="194"/>
      <c r="D152" s="190"/>
      <c r="E152" s="168" t="s">
        <v>282</v>
      </c>
      <c r="F152" s="122" t="s">
        <v>324</v>
      </c>
      <c r="G152" s="123" t="s">
        <v>327</v>
      </c>
      <c r="H152" s="28">
        <v>2</v>
      </c>
    </row>
    <row r="153" spans="2:18" ht="48.75" customHeight="1">
      <c r="B153" s="38"/>
      <c r="C153" s="194"/>
      <c r="D153" s="190"/>
      <c r="E153" s="169"/>
      <c r="F153" s="50" t="s">
        <v>325</v>
      </c>
      <c r="G153" s="124" t="s">
        <v>328</v>
      </c>
      <c r="H153" s="28">
        <v>3</v>
      </c>
    </row>
    <row r="154" spans="2:18" ht="48.75" customHeight="1">
      <c r="B154" s="38"/>
      <c r="C154" s="194"/>
      <c r="D154" s="190"/>
      <c r="E154" s="170"/>
      <c r="F154" s="125" t="s">
        <v>326</v>
      </c>
      <c r="G154" s="126" t="s">
        <v>120</v>
      </c>
      <c r="H154" s="28">
        <v>4</v>
      </c>
      <c r="R154" s="100"/>
    </row>
    <row r="155" spans="2:18" ht="48.75" customHeight="1">
      <c r="B155" s="38"/>
      <c r="C155" s="194"/>
      <c r="D155" s="190"/>
      <c r="E155" s="168" t="s">
        <v>283</v>
      </c>
      <c r="F155" s="122" t="s">
        <v>329</v>
      </c>
      <c r="G155" s="138" t="s">
        <v>654</v>
      </c>
      <c r="H155" s="28">
        <v>3</v>
      </c>
      <c r="R155" s="100"/>
    </row>
    <row r="156" spans="2:18" ht="48.75" customHeight="1">
      <c r="B156" s="38"/>
      <c r="C156" s="194"/>
      <c r="D156" s="216"/>
      <c r="E156" s="170"/>
      <c r="F156" s="125" t="s">
        <v>330</v>
      </c>
      <c r="G156" s="126" t="s">
        <v>120</v>
      </c>
      <c r="H156" s="28">
        <v>4</v>
      </c>
    </row>
    <row r="157" spans="2:18" ht="48.75" customHeight="1">
      <c r="B157" s="38"/>
      <c r="C157" s="194"/>
      <c r="D157" s="218" t="s">
        <v>528</v>
      </c>
      <c r="E157" s="168" t="s">
        <v>284</v>
      </c>
      <c r="F157" s="122" t="s">
        <v>331</v>
      </c>
      <c r="G157" s="123" t="s">
        <v>334</v>
      </c>
      <c r="H157" s="28">
        <v>2</v>
      </c>
      <c r="R157" s="100"/>
    </row>
    <row r="158" spans="2:18" ht="48.75" customHeight="1">
      <c r="B158" s="38"/>
      <c r="C158" s="194"/>
      <c r="D158" s="190"/>
      <c r="E158" s="169"/>
      <c r="F158" s="50" t="s">
        <v>332</v>
      </c>
      <c r="G158" s="124" t="s">
        <v>335</v>
      </c>
      <c r="H158" s="28">
        <v>3</v>
      </c>
    </row>
    <row r="159" spans="2:18" ht="48.75" customHeight="1">
      <c r="B159" s="38"/>
      <c r="C159" s="194"/>
      <c r="D159" s="190"/>
      <c r="E159" s="170"/>
      <c r="F159" s="125" t="s">
        <v>333</v>
      </c>
      <c r="G159" s="126" t="s">
        <v>120</v>
      </c>
      <c r="H159" s="28">
        <v>4</v>
      </c>
    </row>
    <row r="160" spans="2:18" ht="48.75" customHeight="1">
      <c r="B160" s="38"/>
      <c r="C160" s="194"/>
      <c r="D160" s="190"/>
      <c r="E160" s="168" t="s">
        <v>285</v>
      </c>
      <c r="F160" s="122" t="s">
        <v>336</v>
      </c>
      <c r="G160" s="123" t="s">
        <v>338</v>
      </c>
      <c r="H160" s="28">
        <v>3</v>
      </c>
      <c r="R160" s="100"/>
    </row>
    <row r="161" spans="2:8" ht="48.75" customHeight="1">
      <c r="B161" s="38"/>
      <c r="C161" s="194"/>
      <c r="D161" s="190"/>
      <c r="E161" s="170"/>
      <c r="F161" s="125" t="s">
        <v>337</v>
      </c>
      <c r="G161" s="126" t="s">
        <v>120</v>
      </c>
      <c r="H161" s="28">
        <v>4</v>
      </c>
    </row>
    <row r="162" spans="2:8" ht="48.75" customHeight="1">
      <c r="B162" s="38"/>
      <c r="C162" s="194"/>
      <c r="D162" s="190"/>
      <c r="E162" s="168" t="s">
        <v>286</v>
      </c>
      <c r="F162" s="122" t="s">
        <v>339</v>
      </c>
      <c r="G162" s="123" t="s">
        <v>342</v>
      </c>
      <c r="H162" s="28">
        <v>2</v>
      </c>
    </row>
    <row r="163" spans="2:8" ht="48.75" customHeight="1">
      <c r="B163" s="38"/>
      <c r="C163" s="194"/>
      <c r="D163" s="190"/>
      <c r="E163" s="169"/>
      <c r="F163" s="50" t="s">
        <v>340</v>
      </c>
      <c r="G163" s="124" t="s">
        <v>343</v>
      </c>
      <c r="H163" s="28">
        <v>3</v>
      </c>
    </row>
    <row r="164" spans="2:8" ht="48.75" customHeight="1">
      <c r="B164" s="38"/>
      <c r="C164" s="194"/>
      <c r="D164" s="190"/>
      <c r="E164" s="170"/>
      <c r="F164" s="125" t="s">
        <v>341</v>
      </c>
      <c r="G164" s="126" t="s">
        <v>120</v>
      </c>
      <c r="H164" s="28">
        <v>4</v>
      </c>
    </row>
    <row r="165" spans="2:8" ht="48.75" customHeight="1">
      <c r="B165" s="38"/>
      <c r="C165" s="194"/>
      <c r="D165" s="190"/>
      <c r="E165" s="168" t="s">
        <v>287</v>
      </c>
      <c r="F165" s="122" t="s">
        <v>344</v>
      </c>
      <c r="G165" s="134" t="s">
        <v>345</v>
      </c>
      <c r="H165" s="28">
        <v>2</v>
      </c>
    </row>
    <row r="166" spans="2:8" ht="48.75" customHeight="1">
      <c r="B166" s="38"/>
      <c r="C166" s="194"/>
      <c r="D166" s="190"/>
      <c r="E166" s="169"/>
      <c r="F166" s="50" t="s">
        <v>340</v>
      </c>
      <c r="G166" s="124" t="s">
        <v>346</v>
      </c>
      <c r="H166" s="28">
        <v>3</v>
      </c>
    </row>
    <row r="167" spans="2:8" ht="48.75" customHeight="1">
      <c r="B167" s="38"/>
      <c r="C167" s="194"/>
      <c r="D167" s="216"/>
      <c r="E167" s="170"/>
      <c r="F167" s="125" t="s">
        <v>341</v>
      </c>
      <c r="G167" s="126" t="s">
        <v>120</v>
      </c>
      <c r="H167" s="28">
        <v>4</v>
      </c>
    </row>
    <row r="168" spans="2:8" ht="48.75" customHeight="1">
      <c r="B168" s="38"/>
      <c r="C168" s="194"/>
      <c r="D168" s="217" t="s">
        <v>275</v>
      </c>
      <c r="E168" s="168" t="s">
        <v>288</v>
      </c>
      <c r="F168" s="122" t="s">
        <v>347</v>
      </c>
      <c r="G168" s="123" t="s">
        <v>350</v>
      </c>
      <c r="H168" s="28">
        <v>1</v>
      </c>
    </row>
    <row r="169" spans="2:8" ht="48.75" customHeight="1">
      <c r="B169" s="38"/>
      <c r="C169" s="194"/>
      <c r="D169" s="190"/>
      <c r="E169" s="169"/>
      <c r="F169" s="50" t="s">
        <v>348</v>
      </c>
      <c r="G169" s="137" t="s">
        <v>655</v>
      </c>
      <c r="H169" s="28">
        <v>2</v>
      </c>
    </row>
    <row r="170" spans="2:8" ht="48.75" customHeight="1">
      <c r="B170" s="38"/>
      <c r="C170" s="194"/>
      <c r="D170" s="190"/>
      <c r="E170" s="169"/>
      <c r="F170" s="120" t="s">
        <v>529</v>
      </c>
      <c r="G170" s="124" t="s">
        <v>349</v>
      </c>
      <c r="H170" s="28">
        <v>3</v>
      </c>
    </row>
    <row r="171" spans="2:8" ht="48.75" customHeight="1">
      <c r="B171" s="38"/>
      <c r="C171" s="194"/>
      <c r="D171" s="190"/>
      <c r="E171" s="170"/>
      <c r="F171" s="133" t="s">
        <v>530</v>
      </c>
      <c r="G171" s="126" t="s">
        <v>147</v>
      </c>
      <c r="H171" s="28">
        <v>4</v>
      </c>
    </row>
    <row r="172" spans="2:8" ht="48.75" customHeight="1">
      <c r="B172" s="38"/>
      <c r="C172" s="194"/>
      <c r="D172" s="190"/>
      <c r="E172" s="168" t="s">
        <v>289</v>
      </c>
      <c r="F172" s="122" t="s">
        <v>351</v>
      </c>
      <c r="G172" s="123" t="s">
        <v>353</v>
      </c>
      <c r="H172" s="28">
        <v>1</v>
      </c>
    </row>
    <row r="173" spans="2:8" ht="48.75" customHeight="1">
      <c r="B173" s="38"/>
      <c r="C173" s="194"/>
      <c r="D173" s="190"/>
      <c r="E173" s="169"/>
      <c r="F173" s="136" t="s">
        <v>656</v>
      </c>
      <c r="G173" s="124" t="s">
        <v>354</v>
      </c>
      <c r="H173" s="28">
        <v>2</v>
      </c>
    </row>
    <row r="174" spans="2:8" ht="48.75" customHeight="1">
      <c r="B174" s="38"/>
      <c r="C174" s="194"/>
      <c r="D174" s="190"/>
      <c r="E174" s="169"/>
      <c r="F174" s="136" t="s">
        <v>657</v>
      </c>
      <c r="G174" s="137" t="s">
        <v>658</v>
      </c>
      <c r="H174" s="28">
        <v>3</v>
      </c>
    </row>
    <row r="175" spans="2:8" ht="48.75" customHeight="1">
      <c r="B175" s="38"/>
      <c r="C175" s="194"/>
      <c r="D175" s="190"/>
      <c r="E175" s="170"/>
      <c r="F175" s="125" t="s">
        <v>352</v>
      </c>
      <c r="G175" s="126" t="s">
        <v>147</v>
      </c>
      <c r="H175" s="28">
        <v>4</v>
      </c>
    </row>
    <row r="176" spans="2:8" ht="48.75" customHeight="1">
      <c r="B176" s="38"/>
      <c r="C176" s="194"/>
      <c r="D176" s="190"/>
      <c r="E176" s="168" t="s">
        <v>290</v>
      </c>
      <c r="F176" s="122" t="s">
        <v>359</v>
      </c>
      <c r="G176" s="123" t="s">
        <v>356</v>
      </c>
      <c r="H176" s="28">
        <v>1</v>
      </c>
    </row>
    <row r="177" spans="2:18" ht="48.75" customHeight="1">
      <c r="B177" s="38"/>
      <c r="C177" s="194"/>
      <c r="D177" s="190"/>
      <c r="E177" s="169"/>
      <c r="F177" s="136" t="s">
        <v>659</v>
      </c>
      <c r="G177" s="124" t="s">
        <v>357</v>
      </c>
      <c r="H177" s="28">
        <v>2</v>
      </c>
    </row>
    <row r="178" spans="2:18" ht="48.75" customHeight="1">
      <c r="B178" s="38"/>
      <c r="C178" s="194"/>
      <c r="D178" s="190"/>
      <c r="E178" s="169"/>
      <c r="F178" s="50" t="s">
        <v>355</v>
      </c>
      <c r="G178" s="124" t="s">
        <v>361</v>
      </c>
      <c r="H178" s="28">
        <v>3</v>
      </c>
    </row>
    <row r="179" spans="2:18" ht="48.75" customHeight="1">
      <c r="B179" s="38"/>
      <c r="C179" s="194"/>
      <c r="D179" s="190"/>
      <c r="E179" s="170"/>
      <c r="F179" s="125" t="s">
        <v>360</v>
      </c>
      <c r="G179" s="126" t="s">
        <v>358</v>
      </c>
      <c r="H179" s="28">
        <v>4</v>
      </c>
    </row>
    <row r="180" spans="2:18" ht="48.75" customHeight="1">
      <c r="B180" s="38"/>
      <c r="C180" s="194"/>
      <c r="D180" s="190"/>
      <c r="E180" s="168" t="s">
        <v>291</v>
      </c>
      <c r="F180" s="122" t="s">
        <v>362</v>
      </c>
      <c r="G180" s="123" t="s">
        <v>366</v>
      </c>
      <c r="H180" s="28">
        <v>1</v>
      </c>
    </row>
    <row r="181" spans="2:18" ht="48.75" customHeight="1">
      <c r="B181" s="38"/>
      <c r="C181" s="194"/>
      <c r="D181" s="190"/>
      <c r="E181" s="169"/>
      <c r="F181" s="50" t="s">
        <v>363</v>
      </c>
      <c r="G181" s="124" t="s">
        <v>369</v>
      </c>
      <c r="H181" s="28">
        <v>2</v>
      </c>
    </row>
    <row r="182" spans="2:18" ht="48.75" customHeight="1">
      <c r="B182" s="38"/>
      <c r="C182" s="194"/>
      <c r="D182" s="190"/>
      <c r="E182" s="169"/>
      <c r="F182" s="50" t="s">
        <v>364</v>
      </c>
      <c r="G182" s="124" t="s">
        <v>367</v>
      </c>
      <c r="H182" s="28">
        <v>3</v>
      </c>
    </row>
    <row r="183" spans="2:18" ht="48.75" customHeight="1">
      <c r="B183" s="38"/>
      <c r="C183" s="195"/>
      <c r="D183" s="219"/>
      <c r="E183" s="170"/>
      <c r="F183" s="125" t="s">
        <v>365</v>
      </c>
      <c r="G183" s="126" t="s">
        <v>368</v>
      </c>
      <c r="H183" s="28">
        <v>4</v>
      </c>
    </row>
    <row r="184" spans="2:18" ht="48.75" customHeight="1">
      <c r="B184" s="38" t="str">
        <f>UPPER(C184)</f>
        <v>OPERAÇÕES</v>
      </c>
      <c r="C184" s="196" t="s">
        <v>370</v>
      </c>
      <c r="D184" s="200" t="s">
        <v>371</v>
      </c>
      <c r="E184" s="168" t="s">
        <v>374</v>
      </c>
      <c r="F184" s="122" t="s">
        <v>385</v>
      </c>
      <c r="G184" s="138" t="s">
        <v>660</v>
      </c>
      <c r="H184" s="28">
        <v>1</v>
      </c>
    </row>
    <row r="185" spans="2:18" ht="48.75" customHeight="1">
      <c r="B185" s="38"/>
      <c r="C185" s="197"/>
      <c r="D185" s="201"/>
      <c r="E185" s="169"/>
      <c r="F185" s="50" t="s">
        <v>386</v>
      </c>
      <c r="G185" s="137" t="s">
        <v>661</v>
      </c>
      <c r="H185" s="28">
        <v>2</v>
      </c>
    </row>
    <row r="186" spans="2:18" ht="48.75" customHeight="1">
      <c r="B186" s="38"/>
      <c r="C186" s="197"/>
      <c r="D186" s="201"/>
      <c r="E186" s="169"/>
      <c r="F186" s="50" t="s">
        <v>387</v>
      </c>
      <c r="G186" s="137" t="s">
        <v>662</v>
      </c>
      <c r="H186" s="28">
        <v>3</v>
      </c>
    </row>
    <row r="187" spans="2:18" ht="48.75" customHeight="1">
      <c r="B187" s="38"/>
      <c r="C187" s="197"/>
      <c r="D187" s="201"/>
      <c r="E187" s="170"/>
      <c r="F187" s="125" t="s">
        <v>388</v>
      </c>
      <c r="G187" s="126" t="s">
        <v>120</v>
      </c>
      <c r="H187" s="28">
        <v>4</v>
      </c>
    </row>
    <row r="188" spans="2:18" ht="48.75" customHeight="1">
      <c r="B188" s="38"/>
      <c r="C188" s="198"/>
      <c r="D188" s="201"/>
      <c r="E188" s="168" t="s">
        <v>375</v>
      </c>
      <c r="F188" s="122" t="s">
        <v>390</v>
      </c>
      <c r="G188" s="134" t="s">
        <v>531</v>
      </c>
      <c r="H188" s="28">
        <v>1</v>
      </c>
    </row>
    <row r="189" spans="2:18" ht="48.75" customHeight="1">
      <c r="B189" s="38"/>
      <c r="C189" s="198"/>
      <c r="D189" s="201"/>
      <c r="E189" s="169"/>
      <c r="F189" s="120" t="s">
        <v>532</v>
      </c>
      <c r="G189" s="124" t="s">
        <v>391</v>
      </c>
      <c r="H189" s="28">
        <v>2</v>
      </c>
    </row>
    <row r="190" spans="2:18" ht="48.75" customHeight="1">
      <c r="B190" s="38"/>
      <c r="C190" s="198"/>
      <c r="D190" s="201"/>
      <c r="E190" s="169"/>
      <c r="F190" s="120" t="s">
        <v>533</v>
      </c>
      <c r="G190" s="124" t="s">
        <v>392</v>
      </c>
      <c r="H190" s="28">
        <v>3</v>
      </c>
    </row>
    <row r="191" spans="2:18" ht="48.75" customHeight="1">
      <c r="B191" s="38"/>
      <c r="C191" s="198"/>
      <c r="D191" s="201"/>
      <c r="E191" s="170"/>
      <c r="F191" s="125" t="s">
        <v>389</v>
      </c>
      <c r="G191" s="126" t="s">
        <v>120</v>
      </c>
      <c r="H191" s="28">
        <v>4</v>
      </c>
      <c r="R191" s="100"/>
    </row>
    <row r="192" spans="2:18" ht="48.75" customHeight="1">
      <c r="B192" s="38"/>
      <c r="C192" s="198"/>
      <c r="D192" s="201"/>
      <c r="E192" s="168" t="s">
        <v>376</v>
      </c>
      <c r="F192" s="122" t="s">
        <v>393</v>
      </c>
      <c r="G192" s="123" t="s">
        <v>397</v>
      </c>
      <c r="H192" s="28">
        <v>1</v>
      </c>
      <c r="R192" s="100"/>
    </row>
    <row r="193" spans="2:18" ht="48.75" customHeight="1">
      <c r="B193" s="38"/>
      <c r="C193" s="198"/>
      <c r="D193" s="201"/>
      <c r="E193" s="169"/>
      <c r="F193" s="50" t="s">
        <v>394</v>
      </c>
      <c r="G193" s="124" t="s">
        <v>398</v>
      </c>
      <c r="H193" s="28">
        <v>2</v>
      </c>
    </row>
    <row r="194" spans="2:18" ht="48.75" customHeight="1">
      <c r="B194" s="38"/>
      <c r="C194" s="198"/>
      <c r="D194" s="201"/>
      <c r="E194" s="169"/>
      <c r="F194" s="50" t="s">
        <v>395</v>
      </c>
      <c r="G194" s="124" t="s">
        <v>399</v>
      </c>
      <c r="H194" s="28">
        <v>3</v>
      </c>
      <c r="R194" s="100"/>
    </row>
    <row r="195" spans="2:18" ht="48.75" customHeight="1">
      <c r="B195" s="38"/>
      <c r="C195" s="198"/>
      <c r="D195" s="201"/>
      <c r="E195" s="170"/>
      <c r="F195" s="125" t="s">
        <v>396</v>
      </c>
      <c r="G195" s="126" t="s">
        <v>120</v>
      </c>
      <c r="H195" s="28">
        <v>4</v>
      </c>
      <c r="R195" s="100"/>
    </row>
    <row r="196" spans="2:18" ht="48.75" customHeight="1">
      <c r="B196" s="38"/>
      <c r="C196" s="198"/>
      <c r="D196" s="201"/>
      <c r="E196" s="168" t="s">
        <v>377</v>
      </c>
      <c r="F196" s="122" t="s">
        <v>400</v>
      </c>
      <c r="G196" s="123" t="s">
        <v>403</v>
      </c>
      <c r="H196" s="28">
        <v>2</v>
      </c>
    </row>
    <row r="197" spans="2:18" ht="48.75" customHeight="1">
      <c r="B197" s="38"/>
      <c r="C197" s="198"/>
      <c r="D197" s="201"/>
      <c r="E197" s="169"/>
      <c r="F197" s="50" t="s">
        <v>401</v>
      </c>
      <c r="G197" s="124" t="s">
        <v>404</v>
      </c>
      <c r="H197" s="28">
        <v>3</v>
      </c>
      <c r="R197" s="100"/>
    </row>
    <row r="198" spans="2:18" ht="48.75" customHeight="1">
      <c r="B198" s="38"/>
      <c r="C198" s="198"/>
      <c r="D198" s="201"/>
      <c r="E198" s="170"/>
      <c r="F198" s="125" t="s">
        <v>402</v>
      </c>
      <c r="G198" s="126" t="s">
        <v>120</v>
      </c>
      <c r="H198" s="28">
        <v>4</v>
      </c>
    </row>
    <row r="199" spans="2:18" ht="48.75" customHeight="1">
      <c r="B199" s="38"/>
      <c r="C199" s="198"/>
      <c r="D199" s="202" t="s">
        <v>372</v>
      </c>
      <c r="E199" s="168" t="s">
        <v>378</v>
      </c>
      <c r="F199" s="122" t="s">
        <v>409</v>
      </c>
      <c r="G199" s="123" t="s">
        <v>407</v>
      </c>
      <c r="H199" s="28">
        <v>2</v>
      </c>
    </row>
    <row r="200" spans="2:18" ht="48.75" customHeight="1">
      <c r="B200" s="38"/>
      <c r="C200" s="198"/>
      <c r="D200" s="201"/>
      <c r="E200" s="169"/>
      <c r="F200" s="50" t="s">
        <v>405</v>
      </c>
      <c r="G200" s="124" t="s">
        <v>408</v>
      </c>
      <c r="H200" s="28">
        <v>3</v>
      </c>
      <c r="R200" s="100"/>
    </row>
    <row r="201" spans="2:18" ht="48.75" customHeight="1">
      <c r="B201" s="38"/>
      <c r="C201" s="198"/>
      <c r="D201" s="201"/>
      <c r="E201" s="170"/>
      <c r="F201" s="125" t="s">
        <v>406</v>
      </c>
      <c r="G201" s="126" t="s">
        <v>120</v>
      </c>
      <c r="H201" s="28">
        <v>4</v>
      </c>
    </row>
    <row r="202" spans="2:18" ht="48.75" customHeight="1">
      <c r="B202" s="38"/>
      <c r="C202" s="198"/>
      <c r="D202" s="201"/>
      <c r="E202" s="220" t="s">
        <v>534</v>
      </c>
      <c r="F202" s="122" t="s">
        <v>410</v>
      </c>
      <c r="G202" s="123" t="s">
        <v>412</v>
      </c>
      <c r="H202" s="28">
        <v>2</v>
      </c>
    </row>
    <row r="203" spans="2:18" ht="48.75" customHeight="1">
      <c r="B203" s="38"/>
      <c r="C203" s="198"/>
      <c r="D203" s="201"/>
      <c r="E203" s="169"/>
      <c r="F203" s="120" t="s">
        <v>535</v>
      </c>
      <c r="G203" s="124" t="s">
        <v>413</v>
      </c>
      <c r="H203" s="28">
        <v>3</v>
      </c>
    </row>
    <row r="204" spans="2:18" ht="48.75" customHeight="1">
      <c r="B204" s="38"/>
      <c r="C204" s="198"/>
      <c r="D204" s="201"/>
      <c r="E204" s="170"/>
      <c r="F204" s="125" t="s">
        <v>411</v>
      </c>
      <c r="G204" s="126" t="s">
        <v>120</v>
      </c>
      <c r="H204" s="28">
        <v>4</v>
      </c>
    </row>
    <row r="205" spans="2:18" ht="48.75" customHeight="1">
      <c r="B205" s="38"/>
      <c r="C205" s="198"/>
      <c r="D205" s="201"/>
      <c r="E205" s="168" t="s">
        <v>379</v>
      </c>
      <c r="F205" s="122" t="s">
        <v>414</v>
      </c>
      <c r="G205" s="123" t="s">
        <v>417</v>
      </c>
      <c r="H205" s="28">
        <v>2</v>
      </c>
    </row>
    <row r="206" spans="2:18" ht="48.75" customHeight="1">
      <c r="B206" s="38"/>
      <c r="C206" s="198"/>
      <c r="D206" s="201"/>
      <c r="E206" s="169"/>
      <c r="F206" s="50" t="s">
        <v>415</v>
      </c>
      <c r="G206" s="124" t="s">
        <v>418</v>
      </c>
      <c r="H206" s="28">
        <v>3</v>
      </c>
    </row>
    <row r="207" spans="2:18" ht="48.75" customHeight="1">
      <c r="B207" s="38"/>
      <c r="C207" s="198"/>
      <c r="D207" s="201"/>
      <c r="E207" s="170"/>
      <c r="F207" s="125" t="s">
        <v>416</v>
      </c>
      <c r="G207" s="126" t="s">
        <v>120</v>
      </c>
      <c r="H207" s="28">
        <v>4</v>
      </c>
    </row>
    <row r="208" spans="2:18" ht="48.75" customHeight="1">
      <c r="B208" s="38"/>
      <c r="C208" s="198"/>
      <c r="D208" s="201"/>
      <c r="E208" s="168" t="s">
        <v>380</v>
      </c>
      <c r="F208" s="122" t="s">
        <v>419</v>
      </c>
      <c r="G208" s="123" t="s">
        <v>423</v>
      </c>
      <c r="H208" s="28">
        <v>1</v>
      </c>
    </row>
    <row r="209" spans="2:18" ht="48.75" customHeight="1">
      <c r="B209" s="38"/>
      <c r="C209" s="198"/>
      <c r="D209" s="201"/>
      <c r="E209" s="169"/>
      <c r="F209" s="50" t="s">
        <v>420</v>
      </c>
      <c r="G209" s="124" t="s">
        <v>424</v>
      </c>
      <c r="H209" s="28">
        <v>2</v>
      </c>
    </row>
    <row r="210" spans="2:18" ht="48.75" customHeight="1">
      <c r="B210" s="38"/>
      <c r="C210" s="198"/>
      <c r="D210" s="201"/>
      <c r="E210" s="169"/>
      <c r="F210" s="50" t="s">
        <v>421</v>
      </c>
      <c r="G210" s="124" t="s">
        <v>425</v>
      </c>
      <c r="H210" s="28">
        <v>3</v>
      </c>
    </row>
    <row r="211" spans="2:18" ht="48.75" customHeight="1">
      <c r="B211" s="38"/>
      <c r="C211" s="198"/>
      <c r="D211" s="203"/>
      <c r="E211" s="170"/>
      <c r="F211" s="125" t="s">
        <v>422</v>
      </c>
      <c r="G211" s="126" t="s">
        <v>120</v>
      </c>
      <c r="H211" s="28">
        <v>4</v>
      </c>
    </row>
    <row r="212" spans="2:18" ht="48.75" customHeight="1">
      <c r="B212" s="38"/>
      <c r="C212" s="198"/>
      <c r="D212" s="204" t="s">
        <v>373</v>
      </c>
      <c r="E212" s="168" t="s">
        <v>381</v>
      </c>
      <c r="F212" s="122" t="s">
        <v>426</v>
      </c>
      <c r="G212" s="138" t="s">
        <v>663</v>
      </c>
      <c r="H212" s="28">
        <v>1</v>
      </c>
    </row>
    <row r="213" spans="2:18" ht="48.75" customHeight="1">
      <c r="B213" s="38"/>
      <c r="C213" s="198"/>
      <c r="D213" s="201"/>
      <c r="E213" s="169"/>
      <c r="F213" s="50" t="s">
        <v>427</v>
      </c>
      <c r="G213" s="137" t="s">
        <v>664</v>
      </c>
      <c r="H213" s="28">
        <v>2</v>
      </c>
    </row>
    <row r="214" spans="2:18" ht="48.75" customHeight="1">
      <c r="B214" s="38"/>
      <c r="C214" s="198"/>
      <c r="D214" s="201"/>
      <c r="E214" s="169"/>
      <c r="F214" s="50" t="s">
        <v>428</v>
      </c>
      <c r="G214" s="137" t="s">
        <v>665</v>
      </c>
      <c r="H214" s="28">
        <v>3</v>
      </c>
    </row>
    <row r="215" spans="2:18" ht="48.75" customHeight="1">
      <c r="B215" s="38"/>
      <c r="C215" s="198"/>
      <c r="D215" s="201"/>
      <c r="E215" s="170"/>
      <c r="F215" s="125" t="s">
        <v>429</v>
      </c>
      <c r="G215" s="126" t="s">
        <v>120</v>
      </c>
      <c r="H215" s="28">
        <v>4</v>
      </c>
    </row>
    <row r="216" spans="2:18" ht="48.75" customHeight="1">
      <c r="B216" s="38"/>
      <c r="C216" s="198"/>
      <c r="D216" s="201"/>
      <c r="E216" s="168" t="s">
        <v>382</v>
      </c>
      <c r="F216" s="122" t="s">
        <v>430</v>
      </c>
      <c r="G216" s="123" t="s">
        <v>434</v>
      </c>
      <c r="H216" s="28">
        <v>1</v>
      </c>
    </row>
    <row r="217" spans="2:18" ht="48.75" customHeight="1">
      <c r="B217" s="38"/>
      <c r="C217" s="198"/>
      <c r="D217" s="201"/>
      <c r="E217" s="169"/>
      <c r="F217" s="50" t="s">
        <v>431</v>
      </c>
      <c r="G217" s="124" t="s">
        <v>435</v>
      </c>
      <c r="H217" s="28">
        <v>2</v>
      </c>
    </row>
    <row r="218" spans="2:18" ht="48.75" customHeight="1">
      <c r="B218" s="38"/>
      <c r="C218" s="198"/>
      <c r="D218" s="201"/>
      <c r="E218" s="169"/>
      <c r="F218" s="50" t="s">
        <v>432</v>
      </c>
      <c r="G218" s="124" t="s">
        <v>442</v>
      </c>
      <c r="H218" s="28">
        <v>3</v>
      </c>
    </row>
    <row r="219" spans="2:18" ht="48.75" customHeight="1">
      <c r="B219" s="38"/>
      <c r="C219" s="198"/>
      <c r="D219" s="201"/>
      <c r="E219" s="170"/>
      <c r="F219" s="125" t="s">
        <v>433</v>
      </c>
      <c r="G219" s="126" t="s">
        <v>120</v>
      </c>
      <c r="H219" s="28">
        <v>4</v>
      </c>
      <c r="R219" s="100"/>
    </row>
    <row r="220" spans="2:18" ht="48.75" customHeight="1">
      <c r="B220" s="38"/>
      <c r="C220" s="198"/>
      <c r="D220" s="201"/>
      <c r="E220" s="168" t="s">
        <v>383</v>
      </c>
      <c r="F220" s="122" t="s">
        <v>436</v>
      </c>
      <c r="G220" s="123" t="s">
        <v>438</v>
      </c>
      <c r="H220" s="28">
        <v>1</v>
      </c>
    </row>
    <row r="221" spans="2:18" ht="48.75" customHeight="1">
      <c r="B221" s="38"/>
      <c r="C221" s="198"/>
      <c r="D221" s="201"/>
      <c r="E221" s="169"/>
      <c r="F221" s="50" t="s">
        <v>440</v>
      </c>
      <c r="G221" s="124" t="s">
        <v>443</v>
      </c>
      <c r="H221" s="28">
        <v>2</v>
      </c>
    </row>
    <row r="222" spans="2:18" ht="48.75" customHeight="1">
      <c r="B222" s="38"/>
      <c r="C222" s="198"/>
      <c r="D222" s="201"/>
      <c r="E222" s="169"/>
      <c r="F222" s="50" t="s">
        <v>441</v>
      </c>
      <c r="G222" s="124" t="s">
        <v>439</v>
      </c>
      <c r="H222" s="28">
        <v>3</v>
      </c>
    </row>
    <row r="223" spans="2:18" ht="48.75" customHeight="1">
      <c r="B223" s="38"/>
      <c r="C223" s="198"/>
      <c r="D223" s="201"/>
      <c r="E223" s="170"/>
      <c r="F223" s="125" t="s">
        <v>437</v>
      </c>
      <c r="G223" s="126" t="s">
        <v>120</v>
      </c>
      <c r="H223" s="28">
        <v>4</v>
      </c>
    </row>
    <row r="224" spans="2:18" ht="48.75" customHeight="1">
      <c r="B224" s="38"/>
      <c r="C224" s="198"/>
      <c r="D224" s="201"/>
      <c r="E224" s="168" t="s">
        <v>384</v>
      </c>
      <c r="F224" s="122" t="s">
        <v>448</v>
      </c>
      <c r="G224" s="123" t="s">
        <v>446</v>
      </c>
      <c r="H224" s="28">
        <v>2</v>
      </c>
    </row>
    <row r="225" spans="2:18" ht="48.75" customHeight="1">
      <c r="B225" s="38"/>
      <c r="C225" s="198"/>
      <c r="D225" s="201"/>
      <c r="E225" s="169"/>
      <c r="F225" s="50" t="s">
        <v>444</v>
      </c>
      <c r="G225" s="124" t="s">
        <v>447</v>
      </c>
      <c r="H225" s="28">
        <v>3</v>
      </c>
    </row>
    <row r="226" spans="2:18" ht="48.75" customHeight="1">
      <c r="B226" s="38"/>
      <c r="C226" s="199"/>
      <c r="D226" s="205"/>
      <c r="E226" s="170"/>
      <c r="F226" s="125" t="s">
        <v>445</v>
      </c>
      <c r="G226" s="126" t="s">
        <v>120</v>
      </c>
      <c r="H226" s="28">
        <v>4</v>
      </c>
    </row>
    <row r="227" spans="2:18" ht="48.75" customHeight="1">
      <c r="B227" s="38" t="str">
        <f>UPPER(C227)</f>
        <v>GESTÃO DE PESSOAS (GP)</v>
      </c>
      <c r="C227" s="174" t="s">
        <v>449</v>
      </c>
      <c r="D227" s="178" t="s">
        <v>450</v>
      </c>
      <c r="E227" s="168" t="s">
        <v>453</v>
      </c>
      <c r="F227" s="122" t="s">
        <v>465</v>
      </c>
      <c r="G227" s="138" t="s">
        <v>666</v>
      </c>
      <c r="H227" s="28">
        <v>1</v>
      </c>
    </row>
    <row r="228" spans="2:18" ht="48.75" customHeight="1">
      <c r="C228" s="175"/>
      <c r="D228" s="179"/>
      <c r="E228" s="169"/>
      <c r="F228" s="50" t="s">
        <v>466</v>
      </c>
      <c r="G228" s="124" t="s">
        <v>468</v>
      </c>
      <c r="H228" s="28">
        <v>2</v>
      </c>
    </row>
    <row r="229" spans="2:18" ht="48.75" customHeight="1">
      <c r="C229" s="175"/>
      <c r="D229" s="179"/>
      <c r="E229" s="169"/>
      <c r="F229" s="50" t="s">
        <v>514</v>
      </c>
      <c r="G229" s="135" t="s">
        <v>536</v>
      </c>
      <c r="H229" s="28">
        <v>3</v>
      </c>
    </row>
    <row r="230" spans="2:18" ht="48.75" customHeight="1">
      <c r="C230" s="175"/>
      <c r="D230" s="179"/>
      <c r="E230" s="171"/>
      <c r="F230" s="121" t="s">
        <v>467</v>
      </c>
      <c r="G230" s="127" t="s">
        <v>120</v>
      </c>
      <c r="H230" s="28">
        <v>4</v>
      </c>
      <c r="R230" s="100"/>
    </row>
    <row r="231" spans="2:18" ht="48.75" customHeight="1">
      <c r="C231" s="176"/>
      <c r="D231" s="180"/>
      <c r="E231" s="168" t="s">
        <v>454</v>
      </c>
      <c r="F231" s="122" t="s">
        <v>469</v>
      </c>
      <c r="G231" s="123" t="s">
        <v>471</v>
      </c>
      <c r="H231" s="28">
        <v>1</v>
      </c>
    </row>
    <row r="232" spans="2:18" ht="48.75" customHeight="1">
      <c r="C232" s="176"/>
      <c r="D232" s="180"/>
      <c r="E232" s="169"/>
      <c r="F232" s="50" t="s">
        <v>470</v>
      </c>
      <c r="G232" s="124" t="s">
        <v>472</v>
      </c>
      <c r="H232" s="28">
        <v>2</v>
      </c>
    </row>
    <row r="233" spans="2:18" ht="48.75" customHeight="1">
      <c r="C233" s="176"/>
      <c r="D233" s="180"/>
      <c r="E233" s="169"/>
      <c r="F233" s="50" t="s">
        <v>515</v>
      </c>
      <c r="G233" s="124" t="s">
        <v>473</v>
      </c>
      <c r="H233" s="28">
        <v>3</v>
      </c>
    </row>
    <row r="234" spans="2:18" ht="48.75" customHeight="1">
      <c r="C234" s="176"/>
      <c r="D234" s="180"/>
      <c r="E234" s="170"/>
      <c r="F234" s="125" t="s">
        <v>516</v>
      </c>
      <c r="G234" s="126" t="s">
        <v>120</v>
      </c>
      <c r="H234" s="28">
        <v>4</v>
      </c>
      <c r="R234" s="100"/>
    </row>
    <row r="235" spans="2:18" ht="48.75" customHeight="1">
      <c r="C235" s="176"/>
      <c r="D235" s="180"/>
      <c r="E235" s="168" t="s">
        <v>455</v>
      </c>
      <c r="F235" s="122" t="s">
        <v>474</v>
      </c>
      <c r="G235" s="123" t="s">
        <v>520</v>
      </c>
      <c r="H235" s="28">
        <v>2</v>
      </c>
    </row>
    <row r="236" spans="2:18" ht="48.75" customHeight="1">
      <c r="C236" s="176"/>
      <c r="D236" s="180"/>
      <c r="E236" s="169"/>
      <c r="F236" s="50" t="s">
        <v>517</v>
      </c>
      <c r="G236" s="124" t="s">
        <v>475</v>
      </c>
      <c r="H236" s="28">
        <v>3</v>
      </c>
    </row>
    <row r="237" spans="2:18" ht="48.75" customHeight="1">
      <c r="C237" s="176"/>
      <c r="D237" s="180"/>
      <c r="E237" s="170"/>
      <c r="F237" s="125" t="s">
        <v>518</v>
      </c>
      <c r="G237" s="126" t="s">
        <v>120</v>
      </c>
      <c r="H237" s="28">
        <v>4</v>
      </c>
    </row>
    <row r="238" spans="2:18" ht="48.75" customHeight="1">
      <c r="C238" s="176"/>
      <c r="D238" s="180"/>
      <c r="E238" s="168" t="s">
        <v>456</v>
      </c>
      <c r="F238" s="122" t="s">
        <v>476</v>
      </c>
      <c r="G238" s="123" t="s">
        <v>480</v>
      </c>
      <c r="H238" s="28">
        <v>1</v>
      </c>
    </row>
    <row r="239" spans="2:18" ht="48.75" customHeight="1">
      <c r="C239" s="176"/>
      <c r="D239" s="180"/>
      <c r="E239" s="169"/>
      <c r="F239" s="50" t="s">
        <v>477</v>
      </c>
      <c r="G239" s="124" t="s">
        <v>481</v>
      </c>
      <c r="H239" s="28">
        <v>2</v>
      </c>
    </row>
    <row r="240" spans="2:18" ht="48.75" customHeight="1">
      <c r="C240" s="176"/>
      <c r="D240" s="180"/>
      <c r="E240" s="169"/>
      <c r="F240" s="50" t="s">
        <v>478</v>
      </c>
      <c r="G240" s="124" t="s">
        <v>482</v>
      </c>
      <c r="H240" s="28">
        <v>3</v>
      </c>
    </row>
    <row r="241" spans="3:18" ht="48.75" customHeight="1">
      <c r="C241" s="176"/>
      <c r="D241" s="181"/>
      <c r="E241" s="170"/>
      <c r="F241" s="125" t="s">
        <v>479</v>
      </c>
      <c r="G241" s="126" t="s">
        <v>120</v>
      </c>
      <c r="H241" s="28">
        <v>4</v>
      </c>
    </row>
    <row r="242" spans="3:18" ht="48.75" customHeight="1">
      <c r="C242" s="176"/>
      <c r="D242" s="182" t="s">
        <v>451</v>
      </c>
      <c r="E242" s="168" t="s">
        <v>457</v>
      </c>
      <c r="F242" s="122" t="s">
        <v>483</v>
      </c>
      <c r="G242" s="138" t="s">
        <v>667</v>
      </c>
      <c r="H242" s="28">
        <v>1</v>
      </c>
    </row>
    <row r="243" spans="3:18" ht="48.75" customHeight="1">
      <c r="C243" s="176"/>
      <c r="D243" s="179"/>
      <c r="E243" s="169"/>
      <c r="F243" s="50" t="s">
        <v>484</v>
      </c>
      <c r="G243" s="137" t="s">
        <v>668</v>
      </c>
      <c r="H243" s="28">
        <v>2</v>
      </c>
    </row>
    <row r="244" spans="3:18" ht="48.75" customHeight="1">
      <c r="C244" s="176"/>
      <c r="D244" s="179"/>
      <c r="E244" s="169"/>
      <c r="F244" s="50" t="s">
        <v>485</v>
      </c>
      <c r="G244" s="137" t="s">
        <v>669</v>
      </c>
      <c r="H244" s="28">
        <v>3</v>
      </c>
    </row>
    <row r="245" spans="3:18" ht="48.75" customHeight="1">
      <c r="C245" s="176"/>
      <c r="D245" s="179"/>
      <c r="E245" s="170"/>
      <c r="F245" s="125" t="s">
        <v>486</v>
      </c>
      <c r="G245" s="126" t="s">
        <v>120</v>
      </c>
      <c r="H245" s="28">
        <v>4</v>
      </c>
      <c r="R245" s="100"/>
    </row>
    <row r="246" spans="3:18" ht="48.75" customHeight="1">
      <c r="C246" s="176"/>
      <c r="D246" s="180"/>
      <c r="E246" s="168" t="s">
        <v>458</v>
      </c>
      <c r="F246" s="122" t="s">
        <v>487</v>
      </c>
      <c r="G246" s="123" t="s">
        <v>491</v>
      </c>
      <c r="H246" s="28">
        <v>1</v>
      </c>
    </row>
    <row r="247" spans="3:18" ht="48.75" customHeight="1">
      <c r="C247" s="176"/>
      <c r="D247" s="180"/>
      <c r="E247" s="169"/>
      <c r="F247" s="50" t="s">
        <v>488</v>
      </c>
      <c r="G247" s="137" t="s">
        <v>670</v>
      </c>
      <c r="H247" s="28">
        <v>2</v>
      </c>
    </row>
    <row r="248" spans="3:18" ht="48.75" customHeight="1">
      <c r="C248" s="176"/>
      <c r="D248" s="180"/>
      <c r="E248" s="169"/>
      <c r="F248" s="50" t="s">
        <v>489</v>
      </c>
      <c r="G248" s="137" t="s">
        <v>671</v>
      </c>
      <c r="H248" s="28">
        <v>3</v>
      </c>
      <c r="R248" s="100"/>
    </row>
    <row r="249" spans="3:18" ht="48.75" customHeight="1">
      <c r="C249" s="176"/>
      <c r="D249" s="180"/>
      <c r="E249" s="170"/>
      <c r="F249" s="125" t="s">
        <v>490</v>
      </c>
      <c r="G249" s="126" t="s">
        <v>120</v>
      </c>
      <c r="H249" s="28">
        <v>4</v>
      </c>
    </row>
    <row r="250" spans="3:18" ht="48.75" customHeight="1">
      <c r="C250" s="176"/>
      <c r="D250" s="180"/>
      <c r="E250" s="168" t="s">
        <v>459</v>
      </c>
      <c r="F250" s="122" t="s">
        <v>492</v>
      </c>
      <c r="G250" s="123" t="s">
        <v>494</v>
      </c>
      <c r="H250" s="28">
        <v>2</v>
      </c>
    </row>
    <row r="251" spans="3:18" ht="48.75" customHeight="1">
      <c r="C251" s="176"/>
      <c r="D251" s="180"/>
      <c r="E251" s="169"/>
      <c r="F251" s="50" t="s">
        <v>493</v>
      </c>
      <c r="G251" s="124" t="s">
        <v>495</v>
      </c>
      <c r="H251" s="28">
        <v>3</v>
      </c>
    </row>
    <row r="252" spans="3:18" ht="48.75" customHeight="1">
      <c r="C252" s="176"/>
      <c r="D252" s="180"/>
      <c r="E252" s="170"/>
      <c r="F252" s="139" t="s">
        <v>672</v>
      </c>
      <c r="G252" s="126" t="s">
        <v>120</v>
      </c>
      <c r="H252" s="28">
        <v>4</v>
      </c>
    </row>
    <row r="253" spans="3:18" ht="48.75" customHeight="1">
      <c r="C253" s="176"/>
      <c r="D253" s="180"/>
      <c r="E253" s="168" t="s">
        <v>460</v>
      </c>
      <c r="F253" s="122" t="s">
        <v>496</v>
      </c>
      <c r="G253" s="123" t="s">
        <v>521</v>
      </c>
      <c r="H253" s="28">
        <v>2</v>
      </c>
    </row>
    <row r="254" spans="3:18" ht="48.75" customHeight="1">
      <c r="C254" s="176"/>
      <c r="D254" s="180"/>
      <c r="E254" s="169"/>
      <c r="F254" s="50" t="s">
        <v>497</v>
      </c>
      <c r="G254" s="124" t="s">
        <v>522</v>
      </c>
      <c r="H254" s="28">
        <v>3</v>
      </c>
    </row>
    <row r="255" spans="3:18" ht="48.75" customHeight="1">
      <c r="C255" s="176"/>
      <c r="D255" s="180"/>
      <c r="E255" s="170"/>
      <c r="F255" s="125" t="s">
        <v>498</v>
      </c>
      <c r="G255" s="126" t="s">
        <v>120</v>
      </c>
      <c r="H255" s="28">
        <v>4</v>
      </c>
    </row>
    <row r="256" spans="3:18" ht="48.75" customHeight="1">
      <c r="C256" s="176"/>
      <c r="D256" s="172" t="s">
        <v>452</v>
      </c>
      <c r="E256" s="168" t="s">
        <v>461</v>
      </c>
      <c r="F256" s="122" t="s">
        <v>499</v>
      </c>
      <c r="G256" s="138" t="s">
        <v>673</v>
      </c>
      <c r="H256" s="28">
        <v>1</v>
      </c>
    </row>
    <row r="257" spans="3:18" ht="48.75" customHeight="1">
      <c r="C257" s="176"/>
      <c r="D257" s="172"/>
      <c r="E257" s="169"/>
      <c r="F257" s="50" t="s">
        <v>500</v>
      </c>
      <c r="G257" s="137" t="s">
        <v>674</v>
      </c>
      <c r="H257" s="28">
        <v>2</v>
      </c>
    </row>
    <row r="258" spans="3:18" ht="48.75" customHeight="1">
      <c r="C258" s="176"/>
      <c r="D258" s="172"/>
      <c r="E258" s="169"/>
      <c r="F258" s="50" t="s">
        <v>501</v>
      </c>
      <c r="G258" s="137" t="s">
        <v>675</v>
      </c>
      <c r="H258" s="28">
        <v>3</v>
      </c>
    </row>
    <row r="259" spans="3:18" ht="48.75" customHeight="1">
      <c r="C259" s="176"/>
      <c r="D259" s="172"/>
      <c r="E259" s="170"/>
      <c r="F259" s="125" t="s">
        <v>502</v>
      </c>
      <c r="G259" s="126" t="s">
        <v>120</v>
      </c>
      <c r="H259" s="28">
        <v>4</v>
      </c>
    </row>
    <row r="260" spans="3:18" ht="48.75" customHeight="1">
      <c r="C260" s="176"/>
      <c r="D260" s="172"/>
      <c r="E260" s="168" t="s">
        <v>462</v>
      </c>
      <c r="F260" s="122" t="s">
        <v>503</v>
      </c>
      <c r="G260" s="138" t="s">
        <v>676</v>
      </c>
      <c r="H260" s="28">
        <v>1</v>
      </c>
      <c r="R260" s="100"/>
    </row>
    <row r="261" spans="3:18" ht="48.75" customHeight="1">
      <c r="C261" s="176"/>
      <c r="D261" s="172"/>
      <c r="E261" s="169"/>
      <c r="F261" s="50" t="s">
        <v>504</v>
      </c>
      <c r="G261" s="124" t="s">
        <v>523</v>
      </c>
      <c r="H261" s="28">
        <v>2</v>
      </c>
      <c r="R261" s="100"/>
    </row>
    <row r="262" spans="3:18" ht="48.75" customHeight="1">
      <c r="C262" s="176"/>
      <c r="D262" s="172"/>
      <c r="E262" s="169"/>
      <c r="F262" s="50" t="s">
        <v>505</v>
      </c>
      <c r="G262" s="137" t="s">
        <v>677</v>
      </c>
      <c r="H262" s="28">
        <v>3</v>
      </c>
      <c r="R262" s="100"/>
    </row>
    <row r="263" spans="3:18" ht="48.75" customHeight="1">
      <c r="C263" s="176"/>
      <c r="D263" s="172"/>
      <c r="E263" s="170"/>
      <c r="F263" s="125" t="s">
        <v>506</v>
      </c>
      <c r="G263" s="126" t="s">
        <v>120</v>
      </c>
      <c r="H263" s="28">
        <v>4</v>
      </c>
      <c r="R263" s="100"/>
    </row>
    <row r="264" spans="3:18" ht="48.75" customHeight="1">
      <c r="C264" s="176"/>
      <c r="D264" s="172"/>
      <c r="E264" s="168" t="s">
        <v>463</v>
      </c>
      <c r="F264" s="122" t="s">
        <v>507</v>
      </c>
      <c r="G264" s="123" t="s">
        <v>524</v>
      </c>
      <c r="H264" s="28">
        <v>1</v>
      </c>
    </row>
    <row r="265" spans="3:18" ht="48.75" customHeight="1">
      <c r="C265" s="176"/>
      <c r="D265" s="172"/>
      <c r="E265" s="169"/>
      <c r="F265" s="50" t="s">
        <v>508</v>
      </c>
      <c r="G265" s="137" t="s">
        <v>678</v>
      </c>
      <c r="H265" s="28">
        <v>2</v>
      </c>
    </row>
    <row r="266" spans="3:18" ht="48.75" customHeight="1">
      <c r="C266" s="176"/>
      <c r="D266" s="172"/>
      <c r="E266" s="169"/>
      <c r="F266" s="50" t="s">
        <v>509</v>
      </c>
      <c r="G266" s="124" t="s">
        <v>525</v>
      </c>
      <c r="H266" s="28">
        <v>3</v>
      </c>
    </row>
    <row r="267" spans="3:18" ht="48.75" customHeight="1">
      <c r="C267" s="176"/>
      <c r="D267" s="172"/>
      <c r="E267" s="170"/>
      <c r="F267" s="125" t="s">
        <v>510</v>
      </c>
      <c r="G267" s="126" t="s">
        <v>120</v>
      </c>
      <c r="H267" s="28">
        <v>4</v>
      </c>
    </row>
    <row r="268" spans="3:18" ht="48.75" customHeight="1">
      <c r="C268" s="176"/>
      <c r="D268" s="172"/>
      <c r="E268" s="168" t="s">
        <v>464</v>
      </c>
      <c r="F268" s="122" t="s">
        <v>511</v>
      </c>
      <c r="G268" s="138" t="s">
        <v>679</v>
      </c>
      <c r="H268" s="28">
        <v>1</v>
      </c>
    </row>
    <row r="269" spans="3:18" ht="48.75" customHeight="1">
      <c r="C269" s="176"/>
      <c r="D269" s="172"/>
      <c r="E269" s="169"/>
      <c r="F269" s="50" t="s">
        <v>512</v>
      </c>
      <c r="G269" s="137" t="s">
        <v>680</v>
      </c>
      <c r="H269" s="28">
        <v>2</v>
      </c>
    </row>
    <row r="270" spans="3:18" ht="48.75" customHeight="1">
      <c r="C270" s="176"/>
      <c r="D270" s="172"/>
      <c r="E270" s="169"/>
      <c r="F270" s="50" t="s">
        <v>519</v>
      </c>
      <c r="G270" s="137" t="s">
        <v>681</v>
      </c>
      <c r="H270" s="28">
        <v>3</v>
      </c>
    </row>
    <row r="271" spans="3:18" ht="48.75" customHeight="1">
      <c r="C271" s="177"/>
      <c r="D271" s="173"/>
      <c r="E271" s="170"/>
      <c r="F271" s="125" t="s">
        <v>513</v>
      </c>
      <c r="G271" s="126" t="s">
        <v>120</v>
      </c>
      <c r="H271" s="28">
        <v>4</v>
      </c>
    </row>
    <row r="272" spans="3:18"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sheetData>
  <sheetProtection sheet="1" objects="1" scenarios="1" formatColumns="0" formatRows="0" insertColumns="0" insertRows="0" insertHyperlinks="0" deleteColumns="0" deleteRows="0" selectLockedCells="1" sort="0" autoFilter="0" pivotTables="0"/>
  <mergeCells count="95">
    <mergeCell ref="E220:E223"/>
    <mergeCell ref="E224:E226"/>
    <mergeCell ref="E202:E204"/>
    <mergeCell ref="E205:E207"/>
    <mergeCell ref="E208:E211"/>
    <mergeCell ref="E212:E215"/>
    <mergeCell ref="E216:E219"/>
    <mergeCell ref="E184:E187"/>
    <mergeCell ref="E188:E191"/>
    <mergeCell ref="E192:E195"/>
    <mergeCell ref="E196:E198"/>
    <mergeCell ref="E199:E201"/>
    <mergeCell ref="E176:E179"/>
    <mergeCell ref="E180:E183"/>
    <mergeCell ref="D128:D143"/>
    <mergeCell ref="D144:D156"/>
    <mergeCell ref="D157:D167"/>
    <mergeCell ref="D168:D183"/>
    <mergeCell ref="E160:E161"/>
    <mergeCell ref="E162:E164"/>
    <mergeCell ref="E165:E167"/>
    <mergeCell ref="E168:E171"/>
    <mergeCell ref="E172:E175"/>
    <mergeCell ref="E148:E151"/>
    <mergeCell ref="E152:E154"/>
    <mergeCell ref="E155:E156"/>
    <mergeCell ref="E157:E159"/>
    <mergeCell ref="E128:E131"/>
    <mergeCell ref="E132:E135"/>
    <mergeCell ref="E136:E139"/>
    <mergeCell ref="E140:E143"/>
    <mergeCell ref="E144:E147"/>
    <mergeCell ref="C5:C67"/>
    <mergeCell ref="E5:E8"/>
    <mergeCell ref="E9:E12"/>
    <mergeCell ref="E13:E16"/>
    <mergeCell ref="E17:E20"/>
    <mergeCell ref="E21:E24"/>
    <mergeCell ref="E25:E28"/>
    <mergeCell ref="E29:E32"/>
    <mergeCell ref="E33:E36"/>
    <mergeCell ref="D5:D20"/>
    <mergeCell ref="D21:D36"/>
    <mergeCell ref="D37:D51"/>
    <mergeCell ref="D52:D67"/>
    <mergeCell ref="E37:E40"/>
    <mergeCell ref="E41:E44"/>
    <mergeCell ref="E45:E47"/>
    <mergeCell ref="E48:E51"/>
    <mergeCell ref="E52:E55"/>
    <mergeCell ref="E68:E71"/>
    <mergeCell ref="E72:E75"/>
    <mergeCell ref="E76:E78"/>
    <mergeCell ref="E79:E82"/>
    <mergeCell ref="E56:E59"/>
    <mergeCell ref="E60:E63"/>
    <mergeCell ref="E64:E67"/>
    <mergeCell ref="E124:E127"/>
    <mergeCell ref="E83:E86"/>
    <mergeCell ref="E87:E90"/>
    <mergeCell ref="E91:E94"/>
    <mergeCell ref="E95:E98"/>
    <mergeCell ref="E99:E102"/>
    <mergeCell ref="E103:E105"/>
    <mergeCell ref="E106:E108"/>
    <mergeCell ref="E109:E111"/>
    <mergeCell ref="E112:E115"/>
    <mergeCell ref="E116:E119"/>
    <mergeCell ref="E120:E123"/>
    <mergeCell ref="D256:D271"/>
    <mergeCell ref="C227:C271"/>
    <mergeCell ref="D227:D241"/>
    <mergeCell ref="D242:D255"/>
    <mergeCell ref="C68:C127"/>
    <mergeCell ref="D112:D127"/>
    <mergeCell ref="D99:D111"/>
    <mergeCell ref="D83:D98"/>
    <mergeCell ref="D68:D82"/>
    <mergeCell ref="C128:C183"/>
    <mergeCell ref="C184:C226"/>
    <mergeCell ref="D184:D198"/>
    <mergeCell ref="D199:D211"/>
    <mergeCell ref="D212:D226"/>
    <mergeCell ref="E227:E230"/>
    <mergeCell ref="E231:E234"/>
    <mergeCell ref="E235:E237"/>
    <mergeCell ref="E238:E241"/>
    <mergeCell ref="E242:E245"/>
    <mergeCell ref="E264:E267"/>
    <mergeCell ref="E268:E271"/>
    <mergeCell ref="E246:E249"/>
    <mergeCell ref="E250:E252"/>
    <mergeCell ref="E253:E255"/>
    <mergeCell ref="E256:E259"/>
    <mergeCell ref="E260:E263"/>
  </mergeCells>
  <conditionalFormatting sqref="P4">
    <cfRule type="expression" dxfId="113" priority="24">
      <formula>$D$7="SIMPLES"</formula>
    </cfRule>
  </conditionalFormatting>
  <conditionalFormatting sqref="P4">
    <cfRule type="expression" dxfId="112" priority="23">
      <formula>$D$7="TAXA"</formula>
    </cfRule>
  </conditionalFormatting>
  <conditionalFormatting sqref="P4">
    <cfRule type="expression" dxfId="111" priority="22">
      <formula>$D$7="REAL"</formula>
    </cfRule>
  </conditionalFormatting>
  <conditionalFormatting sqref="Q4">
    <cfRule type="expression" dxfId="110" priority="21">
      <formula>$D$7="SIMPLES"</formula>
    </cfRule>
  </conditionalFormatting>
  <conditionalFormatting sqref="Q4">
    <cfRule type="expression" dxfId="109" priority="20">
      <formula>$D$7="TAXA"</formula>
    </cfRule>
  </conditionalFormatting>
  <conditionalFormatting sqref="Q4">
    <cfRule type="expression" dxfId="108" priority="19">
      <formula>$D$7="REAL"</formula>
    </cfRule>
  </conditionalFormatting>
  <conditionalFormatting sqref="R4:V4">
    <cfRule type="expression" dxfId="107" priority="18">
      <formula>$D$7="SIMPLES"</formula>
    </cfRule>
  </conditionalFormatting>
  <conditionalFormatting sqref="R4:V4">
    <cfRule type="expression" dxfId="106" priority="17">
      <formula>$D$7="TAXA"</formula>
    </cfRule>
  </conditionalFormatting>
  <conditionalFormatting sqref="R4:V4">
    <cfRule type="expression" dxfId="105" priority="16">
      <formula>$D$7="REAL"</formula>
    </cfRule>
  </conditionalFormatting>
  <conditionalFormatting sqref="Y4:AF4">
    <cfRule type="expression" dxfId="104" priority="15">
      <formula>$D$7="SIMPLES"</formula>
    </cfRule>
  </conditionalFormatting>
  <conditionalFormatting sqref="Y4:AF4">
    <cfRule type="expression" dxfId="103" priority="14">
      <formula>$D$7="TAXA"</formula>
    </cfRule>
  </conditionalFormatting>
  <conditionalFormatting sqref="Y4:AF4">
    <cfRule type="expression" dxfId="102" priority="13">
      <formula>$D$7="REAL"</formula>
    </cfRule>
  </conditionalFormatting>
  <conditionalFormatting sqref="W4">
    <cfRule type="expression" dxfId="101" priority="12">
      <formula>$D$7="SIMPLES"</formula>
    </cfRule>
  </conditionalFormatting>
  <conditionalFormatting sqref="W4">
    <cfRule type="expression" dxfId="100" priority="11">
      <formula>$D$7="TAXA"</formula>
    </cfRule>
  </conditionalFormatting>
  <conditionalFormatting sqref="W4">
    <cfRule type="expression" dxfId="99" priority="10">
      <formula>$D$7="REAL"</formula>
    </cfRule>
  </conditionalFormatting>
  <conditionalFormatting sqref="Y12:AA12 AD12:AE12">
    <cfRule type="expression" dxfId="98" priority="9">
      <formula>$D$7="SIMPLES"</formula>
    </cfRule>
  </conditionalFormatting>
  <conditionalFormatting sqref="Y12:AA12 AD12:AE12">
    <cfRule type="expression" dxfId="97" priority="8">
      <formula>$D$7="TAXA"</formula>
    </cfRule>
  </conditionalFormatting>
  <conditionalFormatting sqref="Y12:AA12 AD12:AE12">
    <cfRule type="expression" dxfId="96" priority="7">
      <formula>$D$7="REAL"</formula>
    </cfRule>
  </conditionalFormatting>
  <conditionalFormatting sqref="AF12">
    <cfRule type="expression" dxfId="95" priority="6">
      <formula>$D$7="SIMPLES"</formula>
    </cfRule>
  </conditionalFormatting>
  <conditionalFormatting sqref="AF12">
    <cfRule type="expression" dxfId="94" priority="5">
      <formula>$D$7="TAXA"</formula>
    </cfRule>
  </conditionalFormatting>
  <conditionalFormatting sqref="AF12">
    <cfRule type="expression" dxfId="93" priority="4">
      <formula>$D$7="REAL"</formula>
    </cfRule>
  </conditionalFormatting>
  <conditionalFormatting sqref="AB12:AC12">
    <cfRule type="expression" dxfId="92" priority="3">
      <formula>$D$7="SIMPLES"</formula>
    </cfRule>
  </conditionalFormatting>
  <conditionalFormatting sqref="AB12:AC12">
    <cfRule type="expression" dxfId="91" priority="2">
      <formula>$D$7="TAXA"</formula>
    </cfRule>
  </conditionalFormatting>
  <conditionalFormatting sqref="AB12:AC12">
    <cfRule type="expression" dxfId="90" priority="1">
      <formula>$D$7="REAL"</formula>
    </cfRule>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Y325"/>
  <sheetViews>
    <sheetView showGridLines="0" zoomScale="90" zoomScaleNormal="90" zoomScalePageLayoutView="80" workbookViewId="0">
      <pane ySplit="2" topLeftCell="A3" activePane="bottomLeft" state="frozen"/>
      <selection pane="bottomLeft"/>
    </sheetView>
  </sheetViews>
  <sheetFormatPr defaultColWidth="11" defaultRowHeight="15"/>
  <cols>
    <col min="1" max="1" width="2.125" style="29" customWidth="1"/>
    <col min="2" max="2" width="1.375" style="29" customWidth="1"/>
    <col min="3" max="3" width="32.75" style="33" customWidth="1"/>
    <col min="4" max="4" width="9.75" style="29" customWidth="1"/>
    <col min="5" max="5" width="2.125" style="29" customWidth="1"/>
    <col min="6" max="6" width="27.625" style="33" customWidth="1"/>
    <col min="7" max="7" width="8.5" style="29" customWidth="1"/>
    <col min="8" max="8" width="2.125" style="29" customWidth="1"/>
    <col min="9" max="9" width="25.125" style="29" customWidth="1"/>
    <col min="10" max="10" width="11.375" style="29" customWidth="1"/>
    <col min="11" max="11" width="1.875" style="29" customWidth="1"/>
    <col min="12" max="12" width="10.75" style="38" customWidth="1"/>
    <col min="13" max="13" width="25" style="38" customWidth="1"/>
    <col min="14" max="14" width="11.75" style="38" customWidth="1"/>
    <col min="15" max="19" width="10.75" style="38" customWidth="1"/>
    <col min="20" max="20" width="12" style="38" customWidth="1"/>
    <col min="21" max="103" width="11" style="38"/>
    <col min="104" max="16384" width="11" style="29"/>
  </cols>
  <sheetData>
    <row r="1" spans="2:103" s="24" customFormat="1" ht="39" customHeight="1">
      <c r="C1" s="30"/>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row>
    <row r="2" spans="2:103" s="27" customFormat="1" ht="30" customHeight="1">
      <c r="C2" s="31"/>
      <c r="D2" s="26"/>
      <c r="E2" s="26"/>
      <c r="F2" s="26"/>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row>
    <row r="3" spans="2:103" ht="15" customHeight="1" thickBot="1">
      <c r="C3" s="32"/>
      <c r="D3" s="28"/>
      <c r="E3" s="28"/>
      <c r="F3" s="28"/>
    </row>
    <row r="4" spans="2:103" ht="33" customHeight="1" thickTop="1" thickBot="1">
      <c r="B4" s="38">
        <f>IF(AVERAGE(Ran_ge!G6:G10)&lt;=0.2,1,IF(AVERAGE(Ran_ge!G6:G10)&lt;=0.4,2,IF(AVERAGE(Ran_ge!G6:G10)&lt;=0.6,3,IF(AVERAGE(Ran_ge!G6:G10)&lt;=0.8,4,5))))</f>
        <v>1</v>
      </c>
      <c r="C4" s="158" t="str">
        <f>"Maturidade Nível "&amp;B4</f>
        <v>Maturidade Nível 1</v>
      </c>
      <c r="D4" s="155" t="str">
        <f>IF(SUM(Ran_ge!G6:G10)=0,"=(",IF(AVERAGE(Ran_ge!G6:G10)&lt;=0.4,"=(",IF(AVERAGE(Ran_ge!G6:G10)&lt;=0.6,"!","=)")))</f>
        <v>=(</v>
      </c>
      <c r="E4" s="82"/>
      <c r="F4" s="78"/>
      <c r="G4" s="77"/>
      <c r="H4" s="77"/>
      <c r="I4" s="77"/>
    </row>
    <row r="5" spans="2:103" ht="22.5" customHeight="1" thickTop="1">
      <c r="B5" s="105" t="s">
        <v>581</v>
      </c>
      <c r="C5" s="239" t="str">
        <f>IF(B4=1,B6,IF(B4=2,B7,IF(B4=3,B8,IF(B4=4,B9,B10))))</f>
        <v>Não existem processos gerenciais aplicados ao negócio e os resultados são obtidos através de iniciativas desestruturadas.</v>
      </c>
      <c r="D5" s="240"/>
      <c r="E5" s="80"/>
      <c r="F5" s="78"/>
      <c r="G5" s="78"/>
      <c r="H5" s="78"/>
      <c r="I5" s="78"/>
    </row>
    <row r="6" spans="2:103" ht="22.5" customHeight="1">
      <c r="B6" s="105" t="s">
        <v>582</v>
      </c>
      <c r="C6" s="241"/>
      <c r="D6" s="242"/>
      <c r="E6" s="81"/>
    </row>
    <row r="7" spans="2:103" s="33" customFormat="1" ht="22.5" customHeight="1">
      <c r="B7" s="105" t="s">
        <v>583</v>
      </c>
      <c r="C7" s="243"/>
      <c r="D7" s="244"/>
      <c r="E7" s="81"/>
      <c r="G7" s="29"/>
      <c r="H7" s="29"/>
      <c r="AA7" s="32"/>
      <c r="AB7" s="32"/>
      <c r="AC7" s="237" t="s">
        <v>587</v>
      </c>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row>
    <row r="8" spans="2:103" s="160" customFormat="1" ht="31.5" customHeight="1">
      <c r="B8" s="159" t="s">
        <v>584</v>
      </c>
      <c r="C8" s="160" t="s">
        <v>683</v>
      </c>
      <c r="D8" s="161"/>
      <c r="E8" s="161"/>
      <c r="F8" s="160" t="s">
        <v>568</v>
      </c>
      <c r="G8" s="161"/>
      <c r="H8" s="161"/>
      <c r="I8" s="162" t="s">
        <v>545</v>
      </c>
      <c r="M8" s="160" t="s">
        <v>684</v>
      </c>
      <c r="AA8" s="163"/>
      <c r="AB8" s="163"/>
      <c r="AC8" s="237"/>
      <c r="AD8" s="163"/>
      <c r="AE8" s="163"/>
      <c r="AF8" s="163"/>
      <c r="AG8" s="163"/>
      <c r="AH8" s="163"/>
      <c r="AI8" s="159"/>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row>
    <row r="9" spans="2:103" s="33" customFormat="1" ht="22.5" customHeight="1">
      <c r="B9" s="105" t="s">
        <v>585</v>
      </c>
      <c r="AA9" s="32"/>
      <c r="AB9" s="106" t="s">
        <v>588</v>
      </c>
      <c r="AC9" s="237"/>
      <c r="AD9" s="32"/>
      <c r="AE9" s="106" t="s">
        <v>588</v>
      </c>
      <c r="AF9" s="106" t="s">
        <v>568</v>
      </c>
      <c r="AG9" s="106" t="s">
        <v>590</v>
      </c>
      <c r="AH9" s="32"/>
      <c r="AI9" s="106" t="s">
        <v>591</v>
      </c>
      <c r="AJ9" s="106"/>
      <c r="AK9" s="238" t="s">
        <v>592</v>
      </c>
      <c r="AL9" s="238"/>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row>
    <row r="10" spans="2:103" s="33" customFormat="1" ht="35.25" customHeight="1">
      <c r="B10" s="105" t="s">
        <v>586</v>
      </c>
      <c r="D10" s="29"/>
      <c r="E10" s="29"/>
      <c r="F10" s="156"/>
      <c r="G10" s="156"/>
      <c r="H10" s="156"/>
      <c r="I10" s="157"/>
      <c r="J10" s="157"/>
      <c r="K10" s="157"/>
      <c r="AA10" s="32"/>
      <c r="AB10" s="106" t="s">
        <v>35</v>
      </c>
      <c r="AC10" s="107">
        <f>SUM(Estratégia!$K$5:$K$20)/64</f>
        <v>0</v>
      </c>
      <c r="AD10" s="32"/>
      <c r="AE10" s="106" t="s">
        <v>35</v>
      </c>
      <c r="AF10" s="107">
        <f>SUM(Estratégia!$J$5:$J$20)/64</f>
        <v>0</v>
      </c>
      <c r="AG10" s="107">
        <f>SUM(Ava_exp!F6:F9)/4</f>
        <v>0</v>
      </c>
      <c r="AH10" s="32"/>
      <c r="AI10" s="106" t="str">
        <f>IF(AF10&lt;AC10,"Abaixo","Ok")</f>
        <v>Ok</v>
      </c>
      <c r="AJ10" s="107"/>
      <c r="AK10" s="108" t="e">
        <f>Ran_ge!I6</f>
        <v>#DIV/0!</v>
      </c>
      <c r="AL10" s="106" t="s">
        <v>35</v>
      </c>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row>
    <row r="11" spans="2:103" s="33" customFormat="1" ht="30" customHeight="1">
      <c r="D11" s="29"/>
      <c r="E11" s="29"/>
      <c r="H11" s="29"/>
      <c r="AA11" s="32"/>
      <c r="AB11" s="106" t="s">
        <v>151</v>
      </c>
      <c r="AC11" s="107">
        <f>SUM(Finanças!$K$5:$K$20)/64</f>
        <v>0</v>
      </c>
      <c r="AD11" s="32"/>
      <c r="AE11" s="106" t="s">
        <v>151</v>
      </c>
      <c r="AF11" s="107">
        <f>SUM(Finanças!$J$5:$J$20)/64</f>
        <v>0</v>
      </c>
      <c r="AG11" s="107">
        <f>SUM(Ava_exp!F11:F14)/4</f>
        <v>0</v>
      </c>
      <c r="AH11" s="32"/>
      <c r="AI11" s="106" t="str">
        <f t="shared" ref="AI11:AI14" si="0">IF(AF11&lt;AC11,"Abaixo","Ok")</f>
        <v>Ok</v>
      </c>
      <c r="AJ11" s="107"/>
      <c r="AK11" s="108" t="e">
        <f>Ran_ge!I7</f>
        <v>#DIV/0!</v>
      </c>
      <c r="AL11" s="106" t="s">
        <v>151</v>
      </c>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row>
    <row r="12" spans="2:103" s="33" customFormat="1" ht="30" customHeight="1">
      <c r="D12" s="29"/>
      <c r="E12" s="29"/>
      <c r="H12" s="29"/>
      <c r="AA12" s="32"/>
      <c r="AB12" s="106" t="s">
        <v>272</v>
      </c>
      <c r="AC12" s="107">
        <f>SUM(Marketing!$K$5:$K$20)/64</f>
        <v>0</v>
      </c>
      <c r="AD12" s="32"/>
      <c r="AE12" s="106" t="s">
        <v>272</v>
      </c>
      <c r="AF12" s="107">
        <f>SUM(Marketing!$J$5:$J$20)/64</f>
        <v>0</v>
      </c>
      <c r="AG12" s="107">
        <f>SUM(Ava_exp!F16:F19)/4</f>
        <v>0</v>
      </c>
      <c r="AH12" s="32"/>
      <c r="AI12" s="106" t="str">
        <f t="shared" si="0"/>
        <v>Ok</v>
      </c>
      <c r="AJ12" s="107"/>
      <c r="AK12" s="108" t="e">
        <f>Ran_ge!I8</f>
        <v>#DIV/0!</v>
      </c>
      <c r="AL12" s="106" t="s">
        <v>272</v>
      </c>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row>
    <row r="13" spans="2:103" s="33" customFormat="1" ht="30" customHeight="1">
      <c r="D13" s="29"/>
      <c r="E13" s="29"/>
      <c r="G13" s="29"/>
      <c r="H13" s="29"/>
      <c r="AA13" s="32"/>
      <c r="AB13" s="106" t="s">
        <v>370</v>
      </c>
      <c r="AC13" s="107">
        <f>SUM(Operações!$K$5:$K$20)/48</f>
        <v>0</v>
      </c>
      <c r="AD13" s="32"/>
      <c r="AE13" s="106" t="s">
        <v>370</v>
      </c>
      <c r="AF13" s="107">
        <f>SUM(Operações!$J$5:$J$20)/48</f>
        <v>0</v>
      </c>
      <c r="AG13" s="107">
        <f>SUM(Ava_exp!F21:F23)/3</f>
        <v>0</v>
      </c>
      <c r="AH13" s="32"/>
      <c r="AI13" s="106" t="str">
        <f t="shared" si="0"/>
        <v>Ok</v>
      </c>
      <c r="AJ13" s="107"/>
      <c r="AK13" s="108" t="e">
        <f>Ran_ge!I9</f>
        <v>#DIV/0!</v>
      </c>
      <c r="AL13" s="106" t="s">
        <v>370</v>
      </c>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row>
    <row r="14" spans="2:103" s="33" customFormat="1" ht="30" customHeight="1">
      <c r="D14" s="29"/>
      <c r="E14" s="29"/>
      <c r="G14" s="29"/>
      <c r="H14" s="29"/>
      <c r="AA14" s="32"/>
      <c r="AB14" s="106" t="s">
        <v>589</v>
      </c>
      <c r="AC14" s="107">
        <f>SUM('Gestão de Pessoas (RH)'!$K$5:$K$20)/48</f>
        <v>0</v>
      </c>
      <c r="AD14" s="32"/>
      <c r="AE14" s="106" t="s">
        <v>589</v>
      </c>
      <c r="AF14" s="107">
        <f>SUM('Gestão de Pessoas (RH)'!$J$5:$J$20)/48</f>
        <v>0</v>
      </c>
      <c r="AG14" s="107">
        <f>SUM(Ava_exp!F25:F27)/3</f>
        <v>0</v>
      </c>
      <c r="AH14" s="32"/>
      <c r="AI14" s="106" t="str">
        <f t="shared" si="0"/>
        <v>Ok</v>
      </c>
      <c r="AJ14" s="107"/>
      <c r="AK14" s="108" t="e">
        <f>Ran_ge!I10</f>
        <v>#DIV/0!</v>
      </c>
      <c r="AL14" s="106" t="s">
        <v>589</v>
      </c>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row>
    <row r="15" spans="2:103" s="33" customFormat="1" ht="30" customHeight="1">
      <c r="D15" s="29"/>
      <c r="E15" s="29"/>
      <c r="G15" s="29"/>
      <c r="H15" s="29"/>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row>
    <row r="16" spans="2:103" s="33" customFormat="1" ht="9.75" customHeight="1">
      <c r="D16" s="29"/>
      <c r="E16" s="29"/>
      <c r="G16" s="29"/>
      <c r="H16" s="29"/>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row>
    <row r="17" spans="4:103" s="33" customFormat="1" ht="30" customHeight="1">
      <c r="E17" s="83"/>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row>
    <row r="18" spans="4:103" s="33" customFormat="1" ht="72.75" customHeight="1">
      <c r="E18" s="29"/>
      <c r="H18" s="29"/>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row>
    <row r="19" spans="4:103" s="33" customFormat="1" ht="13.5" customHeight="1">
      <c r="D19" s="29"/>
      <c r="E19" s="29"/>
      <c r="G19" s="29"/>
      <c r="H19" s="29"/>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row>
    <row r="20" spans="4:103" s="33" customFormat="1" ht="30" customHeight="1">
      <c r="D20" s="29"/>
      <c r="E20" s="29"/>
      <c r="G20" s="29"/>
      <c r="H20" s="29"/>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row>
    <row r="21" spans="4:103" s="33" customFormat="1" ht="30" customHeight="1">
      <c r="D21" s="29"/>
      <c r="E21" s="29"/>
      <c r="G21" s="29"/>
      <c r="H21" s="29"/>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row>
    <row r="22" spans="4:103" s="33" customFormat="1" ht="30" customHeight="1">
      <c r="D22" s="29"/>
      <c r="E22" s="29"/>
      <c r="G22" s="29"/>
      <c r="H22" s="29"/>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row>
    <row r="23" spans="4:103" s="33" customFormat="1" ht="30" customHeight="1">
      <c r="D23" s="29"/>
      <c r="E23" s="29"/>
      <c r="G23" s="29"/>
      <c r="H23" s="29"/>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row>
    <row r="24" spans="4:103" s="33" customFormat="1" ht="30" customHeight="1">
      <c r="D24" s="29"/>
      <c r="E24" s="29"/>
      <c r="G24" s="29"/>
      <c r="H24" s="29"/>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row>
    <row r="25" spans="4:103" s="33" customFormat="1" ht="30" customHeight="1">
      <c r="D25" s="29"/>
      <c r="E25" s="29"/>
      <c r="G25" s="29"/>
      <c r="H25" s="29"/>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row>
    <row r="26" spans="4:103" s="33" customFormat="1" ht="30" customHeight="1">
      <c r="D26" s="29"/>
      <c r="E26" s="29"/>
      <c r="G26" s="29"/>
      <c r="H26" s="29"/>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row>
    <row r="27" spans="4:103" s="33" customFormat="1" ht="30" customHeight="1">
      <c r="D27" s="29"/>
      <c r="E27" s="29"/>
      <c r="G27" s="29"/>
      <c r="H27" s="29"/>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row>
    <row r="28" spans="4:103" s="33" customFormat="1" ht="30" customHeight="1">
      <c r="D28" s="29"/>
      <c r="E28" s="29"/>
      <c r="G28" s="29"/>
      <c r="H28" s="29"/>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row>
    <row r="29" spans="4:103" s="33" customFormat="1" ht="30" customHeight="1">
      <c r="D29" s="29"/>
      <c r="E29" s="29"/>
      <c r="G29" s="29"/>
      <c r="H29" s="29"/>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row>
    <row r="30" spans="4:103" s="33" customFormat="1" ht="30" customHeight="1">
      <c r="D30" s="29"/>
      <c r="E30" s="29"/>
      <c r="G30" s="29"/>
      <c r="H30" s="29"/>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row>
    <row r="31" spans="4:103" s="33" customFormat="1" ht="30" customHeight="1">
      <c r="D31" s="29"/>
      <c r="E31" s="29"/>
      <c r="G31" s="29"/>
      <c r="H31" s="29"/>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row>
    <row r="32" spans="4:103" s="33" customFormat="1" ht="30" customHeight="1">
      <c r="D32" s="29"/>
      <c r="E32" s="29"/>
      <c r="G32" s="29"/>
      <c r="H32" s="29"/>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row>
    <row r="33" spans="4:103" s="33" customFormat="1" ht="30" customHeight="1">
      <c r="D33" s="29"/>
      <c r="E33" s="29"/>
      <c r="G33" s="29"/>
      <c r="H33" s="29"/>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row>
    <row r="34" spans="4:103" s="33" customFormat="1" ht="30" customHeight="1">
      <c r="D34" s="29"/>
      <c r="E34" s="29"/>
      <c r="G34" s="29"/>
      <c r="H34" s="29"/>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row>
    <row r="35" spans="4:103" s="33" customFormat="1" ht="30" customHeight="1">
      <c r="D35" s="29"/>
      <c r="E35" s="29"/>
      <c r="G35" s="29"/>
      <c r="H35" s="29"/>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row>
    <row r="36" spans="4:103" s="33" customFormat="1" ht="30" customHeight="1">
      <c r="D36" s="29"/>
      <c r="E36" s="29"/>
      <c r="G36" s="29"/>
      <c r="H36" s="29"/>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row>
    <row r="37" spans="4:103" s="33" customFormat="1" ht="30" customHeight="1">
      <c r="D37" s="29"/>
      <c r="E37" s="29"/>
      <c r="G37" s="29"/>
      <c r="H37" s="29"/>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row>
    <row r="38" spans="4:103" s="33" customFormat="1" ht="30" customHeight="1">
      <c r="D38" s="29"/>
      <c r="E38" s="29"/>
      <c r="G38" s="29"/>
      <c r="H38" s="29"/>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row>
    <row r="39" spans="4:103" s="33" customFormat="1" ht="30" customHeight="1">
      <c r="D39" s="29"/>
      <c r="E39" s="29"/>
      <c r="G39" s="29"/>
      <c r="H39" s="29"/>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row>
    <row r="40" spans="4:103" s="33" customFormat="1" ht="30" customHeight="1">
      <c r="D40" s="29"/>
      <c r="E40" s="29"/>
      <c r="G40" s="29"/>
      <c r="H40" s="29"/>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row>
    <row r="41" spans="4:103" s="33" customFormat="1" ht="30" customHeight="1">
      <c r="D41" s="29"/>
      <c r="E41" s="29"/>
      <c r="G41" s="29"/>
      <c r="H41" s="29"/>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row>
    <row r="42" spans="4:103" s="33" customFormat="1" ht="30" customHeight="1">
      <c r="D42" s="29"/>
      <c r="E42" s="29"/>
      <c r="G42" s="29"/>
      <c r="H42" s="29"/>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row>
    <row r="43" spans="4:103" s="33" customFormat="1" ht="30" customHeight="1">
      <c r="D43" s="29"/>
      <c r="E43" s="29"/>
      <c r="G43" s="29"/>
      <c r="H43" s="29"/>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row>
    <row r="44" spans="4:103" s="33" customFormat="1" ht="30" customHeight="1">
      <c r="D44" s="29"/>
      <c r="E44" s="29"/>
      <c r="G44" s="29"/>
      <c r="H44" s="29"/>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row>
    <row r="45" spans="4:103" s="33" customFormat="1" ht="30" customHeight="1">
      <c r="D45" s="29"/>
      <c r="E45" s="29"/>
      <c r="G45" s="29"/>
      <c r="H45" s="29"/>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row>
    <row r="46" spans="4:103" s="33" customFormat="1" ht="30" customHeight="1">
      <c r="D46" s="29"/>
      <c r="E46" s="29"/>
      <c r="G46" s="29"/>
      <c r="H46" s="29"/>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row>
    <row r="47" spans="4:103" s="33" customFormat="1" ht="30" customHeight="1">
      <c r="D47" s="29"/>
      <c r="E47" s="29"/>
      <c r="G47" s="29"/>
      <c r="H47" s="29"/>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row>
    <row r="48" spans="4:103" s="33" customFormat="1" ht="30" customHeight="1">
      <c r="D48" s="29"/>
      <c r="E48" s="29"/>
      <c r="G48" s="29"/>
      <c r="H48" s="29"/>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row>
    <row r="49" spans="4:103" s="33" customFormat="1" ht="30" customHeight="1">
      <c r="D49" s="29"/>
      <c r="E49" s="29"/>
      <c r="G49" s="29"/>
      <c r="H49" s="29"/>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row>
    <row r="50" spans="4:103" s="33" customFormat="1" ht="30" customHeight="1">
      <c r="D50" s="29"/>
      <c r="E50" s="29"/>
      <c r="G50" s="29"/>
      <c r="H50" s="29"/>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row>
    <row r="51" spans="4:103" s="33" customFormat="1" ht="30" customHeight="1">
      <c r="D51" s="29"/>
      <c r="E51" s="29"/>
      <c r="G51" s="29"/>
      <c r="H51" s="29"/>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row>
    <row r="52" spans="4:103" s="33" customFormat="1" ht="30" customHeight="1">
      <c r="D52" s="29"/>
      <c r="E52" s="29"/>
      <c r="G52" s="29"/>
      <c r="H52" s="29"/>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row>
    <row r="53" spans="4:103" s="33" customFormat="1" ht="30" customHeight="1">
      <c r="D53" s="29"/>
      <c r="E53" s="29"/>
      <c r="G53" s="29"/>
      <c r="H53" s="29"/>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row>
    <row r="54" spans="4:103" s="33" customFormat="1" ht="30" customHeight="1">
      <c r="D54" s="29"/>
      <c r="E54" s="29"/>
      <c r="G54" s="29"/>
      <c r="H54" s="29"/>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row>
    <row r="55" spans="4:103" s="33" customFormat="1" ht="30" customHeight="1">
      <c r="D55" s="29"/>
      <c r="E55" s="29"/>
      <c r="G55" s="29"/>
      <c r="H55" s="29"/>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row>
    <row r="56" spans="4:103" s="33" customFormat="1" ht="30" customHeight="1">
      <c r="D56" s="29"/>
      <c r="E56" s="29"/>
      <c r="G56" s="29"/>
      <c r="H56" s="29"/>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row>
    <row r="57" spans="4:103" s="33" customFormat="1" ht="30" customHeight="1">
      <c r="D57" s="29"/>
      <c r="E57" s="29"/>
      <c r="G57" s="29"/>
      <c r="H57" s="29"/>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row>
    <row r="58" spans="4:103" s="33" customFormat="1" ht="30" customHeight="1">
      <c r="D58" s="29"/>
      <c r="E58" s="29"/>
      <c r="G58" s="29"/>
      <c r="H58" s="29"/>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row>
    <row r="59" spans="4:103" s="33" customFormat="1" ht="30" customHeight="1">
      <c r="D59" s="29"/>
      <c r="E59" s="29"/>
      <c r="G59" s="29"/>
      <c r="H59" s="29"/>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row>
    <row r="60" spans="4:103" s="33" customFormat="1" ht="30" customHeight="1">
      <c r="D60" s="29"/>
      <c r="E60" s="29"/>
      <c r="G60" s="29"/>
      <c r="H60" s="29"/>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row>
    <row r="61" spans="4:103" s="33" customFormat="1" ht="30" customHeight="1">
      <c r="D61" s="29"/>
      <c r="E61" s="29"/>
      <c r="G61" s="29"/>
      <c r="H61" s="29"/>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row>
    <row r="62" spans="4:103" s="33" customFormat="1" ht="30" customHeight="1">
      <c r="D62" s="29"/>
      <c r="E62" s="29"/>
      <c r="G62" s="29"/>
      <c r="H62" s="29"/>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row>
    <row r="63" spans="4:103" s="33" customFormat="1" ht="30" customHeight="1">
      <c r="D63" s="29"/>
      <c r="E63" s="29"/>
      <c r="G63" s="29"/>
      <c r="H63" s="29"/>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row>
    <row r="64" spans="4:103" s="33" customFormat="1" ht="30" customHeight="1">
      <c r="D64" s="29"/>
      <c r="E64" s="29"/>
      <c r="G64" s="29"/>
      <c r="H64" s="29"/>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row>
    <row r="65" spans="4:103" s="33" customFormat="1" ht="30" customHeight="1">
      <c r="D65" s="29"/>
      <c r="E65" s="29"/>
      <c r="G65" s="29"/>
      <c r="H65" s="29"/>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row>
    <row r="66" spans="4:103" s="33" customFormat="1" ht="30" customHeight="1">
      <c r="D66" s="29"/>
      <c r="E66" s="29"/>
      <c r="G66" s="29"/>
      <c r="H66" s="29"/>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row>
    <row r="67" spans="4:103" s="33" customFormat="1" ht="30" customHeight="1">
      <c r="D67" s="29"/>
      <c r="E67" s="29"/>
      <c r="G67" s="29"/>
      <c r="H67" s="29"/>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row>
    <row r="68" spans="4:103" s="33" customFormat="1" ht="30" customHeight="1">
      <c r="D68" s="29"/>
      <c r="E68" s="29"/>
      <c r="G68" s="29"/>
      <c r="H68" s="29"/>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row>
    <row r="69" spans="4:103" s="33" customFormat="1" ht="30" customHeight="1">
      <c r="D69" s="29"/>
      <c r="E69" s="29"/>
      <c r="G69" s="29"/>
      <c r="H69" s="29"/>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row>
    <row r="70" spans="4:103" s="33" customFormat="1" ht="30" customHeight="1">
      <c r="D70" s="29"/>
      <c r="E70" s="29"/>
      <c r="G70" s="29"/>
      <c r="H70" s="29"/>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row>
    <row r="71" spans="4:103" s="33" customFormat="1" ht="30" customHeight="1">
      <c r="D71" s="29"/>
      <c r="E71" s="29"/>
      <c r="G71" s="29"/>
      <c r="H71" s="29"/>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row>
    <row r="72" spans="4:103" s="33" customFormat="1" ht="30" customHeight="1">
      <c r="D72" s="29"/>
      <c r="E72" s="29"/>
      <c r="G72" s="29"/>
      <c r="H72" s="29"/>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row>
    <row r="73" spans="4:103" s="33" customFormat="1" ht="30" customHeight="1">
      <c r="D73" s="29"/>
      <c r="E73" s="29"/>
      <c r="G73" s="29"/>
      <c r="H73" s="29"/>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row>
    <row r="74" spans="4:103" s="33" customFormat="1" ht="30" customHeight="1">
      <c r="D74" s="29"/>
      <c r="E74" s="29"/>
      <c r="G74" s="29"/>
      <c r="H74" s="29"/>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row>
    <row r="75" spans="4:103" s="33" customFormat="1" ht="30" customHeight="1">
      <c r="D75" s="29"/>
      <c r="E75" s="29"/>
      <c r="G75" s="29"/>
      <c r="H75" s="29"/>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row>
    <row r="76" spans="4:103" s="33" customFormat="1" ht="30" customHeight="1">
      <c r="D76" s="29"/>
      <c r="E76" s="29"/>
      <c r="G76" s="29"/>
      <c r="H76" s="29"/>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row>
    <row r="77" spans="4:103" s="33" customFormat="1" ht="30" customHeight="1">
      <c r="D77" s="29"/>
      <c r="E77" s="29"/>
      <c r="G77" s="29"/>
      <c r="H77" s="29"/>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row>
    <row r="78" spans="4:103" s="33" customFormat="1" ht="30" customHeight="1">
      <c r="D78" s="29"/>
      <c r="E78" s="29"/>
      <c r="G78" s="29"/>
      <c r="H78" s="29"/>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row>
    <row r="79" spans="4:103" s="33" customFormat="1" ht="30" customHeight="1">
      <c r="D79" s="29"/>
      <c r="E79" s="29"/>
      <c r="G79" s="29"/>
      <c r="H79" s="29"/>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row>
    <row r="80" spans="4:103" s="33" customFormat="1" ht="30" customHeight="1">
      <c r="D80" s="29"/>
      <c r="E80" s="29"/>
      <c r="G80" s="29"/>
      <c r="H80" s="29"/>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row>
    <row r="81" spans="4:103" s="33" customFormat="1" ht="30" customHeight="1">
      <c r="D81" s="29"/>
      <c r="E81" s="29"/>
      <c r="G81" s="29"/>
      <c r="H81" s="29"/>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row>
    <row r="82" spans="4:103" s="33" customFormat="1" ht="30" customHeight="1">
      <c r="D82" s="29"/>
      <c r="E82" s="29"/>
      <c r="G82" s="29"/>
      <c r="H82" s="29"/>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row>
    <row r="83" spans="4:103" s="33" customFormat="1" ht="30" customHeight="1">
      <c r="D83" s="29"/>
      <c r="E83" s="29"/>
      <c r="G83" s="29"/>
      <c r="H83" s="29"/>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row>
    <row r="84" spans="4:103" s="33" customFormat="1" ht="30" customHeight="1">
      <c r="D84" s="29"/>
      <c r="E84" s="29"/>
      <c r="G84" s="29"/>
      <c r="H84" s="29"/>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row>
    <row r="85" spans="4:103" s="33" customFormat="1" ht="30" customHeight="1">
      <c r="D85" s="29"/>
      <c r="E85" s="29"/>
      <c r="G85" s="29"/>
      <c r="H85" s="29"/>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row>
    <row r="86" spans="4:103" s="33" customFormat="1" ht="30" customHeight="1">
      <c r="D86" s="29"/>
      <c r="E86" s="29"/>
      <c r="G86" s="29"/>
      <c r="H86" s="29"/>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row>
    <row r="87" spans="4:103" s="33" customFormat="1" ht="30" customHeight="1">
      <c r="D87" s="29"/>
      <c r="E87" s="29"/>
      <c r="G87" s="29"/>
      <c r="H87" s="29"/>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row>
    <row r="88" spans="4:103" s="33" customFormat="1" ht="30" customHeight="1">
      <c r="D88" s="29"/>
      <c r="E88" s="29"/>
      <c r="G88" s="29"/>
      <c r="H88" s="29"/>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row>
    <row r="89" spans="4:103" s="33" customFormat="1" ht="30" customHeight="1">
      <c r="D89" s="29"/>
      <c r="E89" s="29"/>
      <c r="G89" s="29"/>
      <c r="H89" s="29"/>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row>
    <row r="90" spans="4:103" s="33" customFormat="1" ht="30" customHeight="1">
      <c r="D90" s="29"/>
      <c r="E90" s="29"/>
      <c r="G90" s="29"/>
      <c r="H90" s="29"/>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row>
    <row r="91" spans="4:103" s="33" customFormat="1" ht="30" customHeight="1">
      <c r="D91" s="29"/>
      <c r="E91" s="29"/>
      <c r="G91" s="29"/>
      <c r="H91" s="29"/>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row>
    <row r="92" spans="4:103" s="33" customFormat="1" ht="30" customHeight="1">
      <c r="D92" s="29"/>
      <c r="E92" s="29"/>
      <c r="G92" s="29"/>
      <c r="H92" s="29"/>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row>
    <row r="93" spans="4:103" s="33" customFormat="1" ht="30" customHeight="1">
      <c r="D93" s="29"/>
      <c r="E93" s="29"/>
      <c r="G93" s="29"/>
      <c r="H93" s="29"/>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row>
    <row r="94" spans="4:103" s="33" customFormat="1" ht="30" customHeight="1">
      <c r="D94" s="29"/>
      <c r="E94" s="29"/>
      <c r="G94" s="29"/>
      <c r="H94" s="29"/>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row>
    <row r="95" spans="4:103" s="33" customFormat="1" ht="30" customHeight="1">
      <c r="D95" s="29"/>
      <c r="E95" s="29"/>
      <c r="G95" s="29"/>
      <c r="H95" s="29"/>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row>
    <row r="96" spans="4:103" s="33" customFormat="1" ht="30" customHeight="1">
      <c r="D96" s="29"/>
      <c r="E96" s="29"/>
      <c r="G96" s="29"/>
      <c r="H96" s="29"/>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row>
    <row r="97" spans="4:103" s="33" customFormat="1" ht="30" customHeight="1">
      <c r="D97" s="29"/>
      <c r="E97" s="29"/>
      <c r="G97" s="29"/>
      <c r="H97" s="29"/>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row>
    <row r="98" spans="4:103" s="33" customFormat="1" ht="30" customHeight="1">
      <c r="D98" s="29"/>
      <c r="E98" s="29"/>
      <c r="G98" s="29"/>
      <c r="H98" s="29"/>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row>
    <row r="99" spans="4:103" s="33" customFormat="1" ht="30" customHeight="1">
      <c r="D99" s="29"/>
      <c r="E99" s="29"/>
      <c r="G99" s="29"/>
      <c r="H99" s="29"/>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row>
    <row r="100" spans="4:103" s="33" customFormat="1" ht="30" customHeight="1">
      <c r="D100" s="29"/>
      <c r="E100" s="29"/>
      <c r="G100" s="29"/>
      <c r="H100" s="29"/>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row>
    <row r="101" spans="4:103" s="33" customFormat="1" ht="30" customHeight="1">
      <c r="D101" s="29"/>
      <c r="E101" s="29"/>
      <c r="G101" s="29"/>
      <c r="H101" s="29"/>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row>
    <row r="102" spans="4:103" s="33" customFormat="1" ht="30" customHeight="1">
      <c r="D102" s="29"/>
      <c r="E102" s="29"/>
      <c r="G102" s="29"/>
      <c r="H102" s="29"/>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row>
    <row r="103" spans="4:103" s="33" customFormat="1" ht="30" customHeight="1">
      <c r="D103" s="29"/>
      <c r="E103" s="29"/>
      <c r="G103" s="29"/>
      <c r="H103" s="29"/>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row>
    <row r="104" spans="4:103" s="33" customFormat="1" ht="30" customHeight="1">
      <c r="D104" s="29"/>
      <c r="E104" s="29"/>
      <c r="G104" s="29"/>
      <c r="H104" s="29"/>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row>
    <row r="105" spans="4:103" s="33" customFormat="1" ht="30" customHeight="1">
      <c r="D105" s="29"/>
      <c r="E105" s="29"/>
      <c r="G105" s="29"/>
      <c r="H105" s="29"/>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row>
    <row r="106" spans="4:103" s="33" customFormat="1" ht="30" customHeight="1">
      <c r="D106" s="29"/>
      <c r="E106" s="29"/>
      <c r="G106" s="29"/>
      <c r="H106" s="29"/>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row>
    <row r="107" spans="4:103" s="33" customFormat="1" ht="30" customHeight="1">
      <c r="D107" s="29"/>
      <c r="E107" s="29"/>
      <c r="G107" s="29"/>
      <c r="H107" s="29"/>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row>
    <row r="108" spans="4:103" s="33" customFormat="1" ht="30" customHeight="1">
      <c r="D108" s="29"/>
      <c r="E108" s="29"/>
      <c r="G108" s="29"/>
      <c r="H108" s="29"/>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row>
    <row r="109" spans="4:103" s="33" customFormat="1" ht="30" customHeight="1">
      <c r="D109" s="29"/>
      <c r="E109" s="29"/>
      <c r="G109" s="29"/>
      <c r="H109" s="29"/>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row>
    <row r="110" spans="4:103" s="33" customFormat="1" ht="30" customHeight="1">
      <c r="D110" s="29"/>
      <c r="E110" s="29"/>
      <c r="G110" s="29"/>
      <c r="H110" s="29"/>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row>
    <row r="111" spans="4:103" s="33" customFormat="1" ht="30" customHeight="1">
      <c r="D111" s="29"/>
      <c r="E111" s="29"/>
      <c r="G111" s="29"/>
      <c r="H111" s="29"/>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row>
    <row r="112" spans="4:103" s="33" customFormat="1" ht="30" customHeight="1">
      <c r="D112" s="29"/>
      <c r="E112" s="29"/>
      <c r="G112" s="29"/>
      <c r="H112" s="29"/>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row>
    <row r="113" spans="4:103" s="33" customFormat="1" ht="30" customHeight="1">
      <c r="D113" s="29"/>
      <c r="E113" s="29"/>
      <c r="G113" s="29"/>
      <c r="H113" s="29"/>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row>
    <row r="114" spans="4:103" s="33" customFormat="1" ht="30" customHeight="1">
      <c r="D114" s="29"/>
      <c r="E114" s="29"/>
      <c r="G114" s="29"/>
      <c r="H114" s="29"/>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row>
    <row r="115" spans="4:103" s="33" customFormat="1" ht="30" customHeight="1">
      <c r="D115" s="29"/>
      <c r="E115" s="29"/>
      <c r="G115" s="29"/>
      <c r="H115" s="29"/>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row>
    <row r="116" spans="4:103" s="33" customFormat="1" ht="30" customHeight="1">
      <c r="D116" s="29"/>
      <c r="E116" s="29"/>
      <c r="G116" s="29"/>
      <c r="H116" s="29"/>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row>
    <row r="117" spans="4:103" s="33" customFormat="1" ht="30" customHeight="1">
      <c r="D117" s="29"/>
      <c r="E117" s="29"/>
      <c r="G117" s="29"/>
      <c r="H117" s="29"/>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row>
    <row r="118" spans="4:103" s="33" customFormat="1" ht="30" customHeight="1">
      <c r="D118" s="29"/>
      <c r="E118" s="29"/>
      <c r="G118" s="29"/>
      <c r="H118" s="29"/>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row>
    <row r="119" spans="4:103" s="33" customFormat="1" ht="30" customHeight="1">
      <c r="D119" s="29"/>
      <c r="E119" s="29"/>
      <c r="G119" s="29"/>
      <c r="H119" s="29"/>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row>
    <row r="120" spans="4:103" s="33" customFormat="1" ht="30" customHeight="1">
      <c r="D120" s="29"/>
      <c r="E120" s="29"/>
      <c r="G120" s="29"/>
      <c r="H120" s="29"/>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row>
    <row r="121" spans="4:103" s="33" customFormat="1" ht="30" customHeight="1">
      <c r="D121" s="29"/>
      <c r="E121" s="29"/>
      <c r="G121" s="29"/>
      <c r="H121" s="29"/>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row>
    <row r="122" spans="4:103" s="33" customFormat="1" ht="30" customHeight="1">
      <c r="D122" s="29"/>
      <c r="E122" s="29"/>
      <c r="G122" s="29"/>
      <c r="H122" s="29"/>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row>
    <row r="123" spans="4:103" s="33" customFormat="1" ht="30" customHeight="1">
      <c r="D123" s="29"/>
      <c r="E123" s="29"/>
      <c r="G123" s="29"/>
      <c r="H123" s="29"/>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row>
    <row r="124" spans="4:103" s="33" customFormat="1" ht="30" customHeight="1">
      <c r="D124" s="29"/>
      <c r="E124" s="29"/>
      <c r="G124" s="29"/>
      <c r="H124" s="29"/>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row>
    <row r="125" spans="4:103" s="33" customFormat="1" ht="30" customHeight="1">
      <c r="D125" s="29"/>
      <c r="E125" s="29"/>
      <c r="G125" s="29"/>
      <c r="H125" s="29"/>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row>
    <row r="126" spans="4:103" s="33" customFormat="1" ht="30" customHeight="1">
      <c r="D126" s="29"/>
      <c r="E126" s="29"/>
      <c r="G126" s="29"/>
      <c r="H126" s="29"/>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row>
    <row r="127" spans="4:103" s="33" customFormat="1" ht="30" customHeight="1">
      <c r="D127" s="29"/>
      <c r="E127" s="29"/>
      <c r="G127" s="29"/>
      <c r="H127" s="29"/>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row>
    <row r="128" spans="4:103" s="33" customFormat="1" ht="30" customHeight="1">
      <c r="D128" s="29"/>
      <c r="E128" s="29"/>
      <c r="G128" s="29"/>
      <c r="H128" s="29"/>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row>
    <row r="129" spans="4:103" s="33" customFormat="1" ht="30" customHeight="1">
      <c r="D129" s="29"/>
      <c r="E129" s="29"/>
      <c r="G129" s="29"/>
      <c r="H129" s="29"/>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row>
    <row r="130" spans="4:103" s="33" customFormat="1" ht="30" customHeight="1">
      <c r="D130" s="29"/>
      <c r="E130" s="29"/>
      <c r="G130" s="29"/>
      <c r="H130" s="29"/>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row>
    <row r="131" spans="4:103" s="33" customFormat="1" ht="30" customHeight="1">
      <c r="D131" s="29"/>
      <c r="E131" s="29"/>
      <c r="G131" s="29"/>
      <c r="H131" s="29"/>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row>
    <row r="132" spans="4:103" s="33" customFormat="1" ht="30" customHeight="1">
      <c r="D132" s="29"/>
      <c r="E132" s="29"/>
      <c r="G132" s="29"/>
      <c r="H132" s="29"/>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row>
    <row r="133" spans="4:103" s="33" customFormat="1" ht="30" customHeight="1">
      <c r="D133" s="29"/>
      <c r="E133" s="29"/>
      <c r="G133" s="29"/>
      <c r="H133" s="29"/>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row>
    <row r="134" spans="4:103" s="33" customFormat="1" ht="30" customHeight="1">
      <c r="D134" s="29"/>
      <c r="E134" s="29"/>
      <c r="G134" s="29"/>
      <c r="H134" s="29"/>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row>
    <row r="135" spans="4:103" s="33" customFormat="1" ht="30" customHeight="1">
      <c r="D135" s="29"/>
      <c r="E135" s="29"/>
      <c r="G135" s="29"/>
      <c r="H135" s="29"/>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row>
    <row r="136" spans="4:103" s="33" customFormat="1" ht="30" customHeight="1">
      <c r="D136" s="29"/>
      <c r="E136" s="29"/>
      <c r="G136" s="29"/>
      <c r="H136" s="29"/>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row>
    <row r="137" spans="4:103" s="33" customFormat="1" ht="30" customHeight="1">
      <c r="D137" s="29"/>
      <c r="E137" s="29"/>
      <c r="G137" s="29"/>
      <c r="H137" s="29"/>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row>
    <row r="138" spans="4:103" s="33" customFormat="1" ht="30" customHeight="1">
      <c r="D138" s="29"/>
      <c r="E138" s="29"/>
      <c r="G138" s="29"/>
      <c r="H138" s="29"/>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row>
    <row r="139" spans="4:103" s="33" customFormat="1" ht="30" customHeight="1">
      <c r="D139" s="29"/>
      <c r="E139" s="29"/>
      <c r="G139" s="29"/>
      <c r="H139" s="29"/>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row>
    <row r="140" spans="4:103" s="33" customFormat="1" ht="30" customHeight="1">
      <c r="D140" s="29"/>
      <c r="E140" s="29"/>
      <c r="G140" s="29"/>
      <c r="H140" s="29"/>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row>
    <row r="141" spans="4:103" s="33" customFormat="1" ht="30" customHeight="1">
      <c r="D141" s="29"/>
      <c r="E141" s="29"/>
      <c r="G141" s="29"/>
      <c r="H141" s="29"/>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row>
    <row r="142" spans="4:103" s="33" customFormat="1" ht="30" customHeight="1">
      <c r="D142" s="29"/>
      <c r="E142" s="29"/>
      <c r="G142" s="29"/>
      <c r="H142" s="29"/>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row>
    <row r="143" spans="4:103" s="33" customFormat="1" ht="30" customHeight="1">
      <c r="D143" s="29"/>
      <c r="E143" s="29"/>
      <c r="G143" s="29"/>
      <c r="H143" s="29"/>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row>
    <row r="144" spans="4:103" s="33" customFormat="1" ht="30" customHeight="1">
      <c r="D144" s="29"/>
      <c r="E144" s="29"/>
      <c r="G144" s="29"/>
      <c r="H144" s="29"/>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row>
    <row r="145" spans="4:103" s="33" customFormat="1" ht="30" customHeight="1">
      <c r="D145" s="29"/>
      <c r="E145" s="29"/>
      <c r="G145" s="29"/>
      <c r="H145" s="29"/>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row>
    <row r="146" spans="4:103" s="33" customFormat="1" ht="30" customHeight="1">
      <c r="D146" s="29"/>
      <c r="E146" s="29"/>
      <c r="G146" s="29"/>
      <c r="H146" s="29"/>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row>
    <row r="147" spans="4:103" s="33" customFormat="1" ht="30" customHeight="1">
      <c r="D147" s="29"/>
      <c r="E147" s="29"/>
      <c r="G147" s="29"/>
      <c r="H147" s="29"/>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row>
    <row r="148" spans="4:103" s="33" customFormat="1" ht="30" customHeight="1">
      <c r="D148" s="29"/>
      <c r="E148" s="29"/>
      <c r="G148" s="29"/>
      <c r="H148" s="29"/>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row>
    <row r="149" spans="4:103" s="33" customFormat="1" ht="30" customHeight="1">
      <c r="D149" s="29"/>
      <c r="E149" s="29"/>
      <c r="G149" s="29"/>
      <c r="H149" s="29"/>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c r="CS149" s="32"/>
      <c r="CT149" s="32"/>
      <c r="CU149" s="32"/>
      <c r="CV149" s="32"/>
      <c r="CW149" s="32"/>
      <c r="CX149" s="32"/>
      <c r="CY149" s="32"/>
    </row>
    <row r="150" spans="4:103" s="33" customFormat="1" ht="30" customHeight="1">
      <c r="D150" s="29"/>
      <c r="E150" s="29"/>
      <c r="G150" s="29"/>
      <c r="H150" s="29"/>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c r="CS150" s="32"/>
      <c r="CT150" s="32"/>
      <c r="CU150" s="32"/>
      <c r="CV150" s="32"/>
      <c r="CW150" s="32"/>
      <c r="CX150" s="32"/>
      <c r="CY150" s="32"/>
    </row>
    <row r="151" spans="4:103" s="33" customFormat="1" ht="30" customHeight="1">
      <c r="D151" s="29"/>
      <c r="E151" s="29"/>
      <c r="G151" s="29"/>
      <c r="H151" s="29"/>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row>
    <row r="152" spans="4:103" s="33" customFormat="1" ht="30" customHeight="1">
      <c r="D152" s="29"/>
      <c r="E152" s="29"/>
      <c r="G152" s="29"/>
      <c r="H152" s="29"/>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row>
    <row r="153" spans="4:103" s="33" customFormat="1" ht="30" customHeight="1">
      <c r="D153" s="29"/>
      <c r="E153" s="29"/>
      <c r="G153" s="29"/>
      <c r="H153" s="29"/>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c r="CU153" s="32"/>
      <c r="CV153" s="32"/>
      <c r="CW153" s="32"/>
      <c r="CX153" s="32"/>
      <c r="CY153" s="32"/>
    </row>
    <row r="154" spans="4:103" s="33" customFormat="1" ht="30" customHeight="1">
      <c r="D154" s="29"/>
      <c r="E154" s="29"/>
      <c r="G154" s="29"/>
      <c r="H154" s="29"/>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row>
    <row r="155" spans="4:103" s="33" customFormat="1" ht="30" customHeight="1">
      <c r="D155" s="29"/>
      <c r="E155" s="29"/>
      <c r="G155" s="29"/>
      <c r="H155" s="29"/>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row>
    <row r="156" spans="4:103" s="33" customFormat="1" ht="30" customHeight="1">
      <c r="D156" s="29"/>
      <c r="E156" s="29"/>
      <c r="G156" s="29"/>
      <c r="H156" s="29"/>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row>
    <row r="157" spans="4:103" s="33" customFormat="1" ht="30" customHeight="1">
      <c r="D157" s="29"/>
      <c r="E157" s="29"/>
      <c r="G157" s="29"/>
      <c r="H157" s="29"/>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row>
    <row r="158" spans="4:103" s="33" customFormat="1" ht="30" customHeight="1">
      <c r="D158" s="29"/>
      <c r="E158" s="29"/>
      <c r="G158" s="29"/>
      <c r="H158" s="29"/>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row>
    <row r="159" spans="4:103" s="33" customFormat="1" ht="30" customHeight="1">
      <c r="D159" s="29"/>
      <c r="E159" s="29"/>
      <c r="G159" s="29"/>
      <c r="H159" s="29"/>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row>
    <row r="160" spans="4:103" s="33" customFormat="1" ht="30" customHeight="1">
      <c r="D160" s="29"/>
      <c r="E160" s="29"/>
      <c r="G160" s="29"/>
      <c r="H160" s="29"/>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row>
    <row r="161" spans="4:103" s="33" customFormat="1" ht="30" customHeight="1">
      <c r="D161" s="29"/>
      <c r="E161" s="29"/>
      <c r="G161" s="29"/>
      <c r="H161" s="29"/>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row>
    <row r="162" spans="4:103" s="33" customFormat="1" ht="30" customHeight="1">
      <c r="D162" s="29"/>
      <c r="E162" s="29"/>
      <c r="G162" s="29"/>
      <c r="H162" s="29"/>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row>
    <row r="163" spans="4:103" s="33" customFormat="1" ht="30" customHeight="1">
      <c r="D163" s="29"/>
      <c r="E163" s="29"/>
      <c r="G163" s="29"/>
      <c r="H163" s="29"/>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row>
    <row r="164" spans="4:103" s="33" customFormat="1" ht="30" customHeight="1">
      <c r="D164" s="29"/>
      <c r="E164" s="29"/>
      <c r="G164" s="29"/>
      <c r="H164" s="29"/>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row>
    <row r="165" spans="4:103" s="33" customFormat="1" ht="30" customHeight="1">
      <c r="D165" s="29"/>
      <c r="E165" s="29"/>
      <c r="G165" s="29"/>
      <c r="H165" s="29"/>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row>
    <row r="166" spans="4:103" s="33" customFormat="1" ht="30" customHeight="1">
      <c r="D166" s="29"/>
      <c r="E166" s="29"/>
      <c r="G166" s="29"/>
      <c r="H166" s="29"/>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row>
    <row r="167" spans="4:103" s="33" customFormat="1" ht="30" customHeight="1">
      <c r="D167" s="29"/>
      <c r="E167" s="29"/>
      <c r="G167" s="29"/>
      <c r="H167" s="29"/>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row>
    <row r="168" spans="4:103" s="33" customFormat="1" ht="30" customHeight="1">
      <c r="D168" s="29"/>
      <c r="E168" s="29"/>
      <c r="G168" s="29"/>
      <c r="H168" s="29"/>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row>
    <row r="169" spans="4:103" s="33" customFormat="1" ht="30" customHeight="1">
      <c r="D169" s="29"/>
      <c r="E169" s="29"/>
      <c r="G169" s="29"/>
      <c r="H169" s="29"/>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row>
    <row r="170" spans="4:103" s="33" customFormat="1" ht="30" customHeight="1">
      <c r="D170" s="29"/>
      <c r="E170" s="29"/>
      <c r="G170" s="29"/>
      <c r="H170" s="29"/>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row>
    <row r="171" spans="4:103" s="33" customFormat="1" ht="30" customHeight="1">
      <c r="D171" s="29"/>
      <c r="E171" s="29"/>
      <c r="G171" s="29"/>
      <c r="H171" s="29"/>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row>
    <row r="172" spans="4:103" s="33" customFormat="1" ht="30" customHeight="1">
      <c r="D172" s="29"/>
      <c r="E172" s="29"/>
      <c r="G172" s="29"/>
      <c r="H172" s="29"/>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row>
    <row r="173" spans="4:103" s="33" customFormat="1" ht="30" customHeight="1">
      <c r="D173" s="29"/>
      <c r="E173" s="29"/>
      <c r="G173" s="29"/>
      <c r="H173" s="29"/>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row>
    <row r="174" spans="4:103" s="33" customFormat="1" ht="30" customHeight="1">
      <c r="D174" s="29"/>
      <c r="E174" s="29"/>
      <c r="G174" s="29"/>
      <c r="H174" s="29"/>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row>
    <row r="175" spans="4:103" s="33" customFormat="1" ht="30" customHeight="1">
      <c r="D175" s="29"/>
      <c r="E175" s="29"/>
      <c r="G175" s="29"/>
      <c r="H175" s="29"/>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c r="CU175" s="32"/>
      <c r="CV175" s="32"/>
      <c r="CW175" s="32"/>
      <c r="CX175" s="32"/>
      <c r="CY175" s="32"/>
    </row>
    <row r="176" spans="4:103" s="33" customFormat="1" ht="30" customHeight="1">
      <c r="D176" s="29"/>
      <c r="E176" s="29"/>
      <c r="G176" s="29"/>
      <c r="H176" s="29"/>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row>
    <row r="177" spans="4:103" s="33" customFormat="1" ht="30" customHeight="1">
      <c r="D177" s="29"/>
      <c r="E177" s="29"/>
      <c r="G177" s="29"/>
      <c r="H177" s="29"/>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c r="CS177" s="32"/>
      <c r="CT177" s="32"/>
      <c r="CU177" s="32"/>
      <c r="CV177" s="32"/>
      <c r="CW177" s="32"/>
      <c r="CX177" s="32"/>
      <c r="CY177" s="32"/>
    </row>
    <row r="178" spans="4:103" s="33" customFormat="1" ht="30" customHeight="1">
      <c r="D178" s="29"/>
      <c r="E178" s="29"/>
      <c r="G178" s="29"/>
      <c r="H178" s="29"/>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row>
    <row r="179" spans="4:103" s="33" customFormat="1" ht="30" customHeight="1">
      <c r="D179" s="29"/>
      <c r="E179" s="29"/>
      <c r="G179" s="29"/>
      <c r="H179" s="29"/>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row>
    <row r="180" spans="4:103" s="33" customFormat="1" ht="30" customHeight="1">
      <c r="D180" s="29"/>
      <c r="E180" s="29"/>
      <c r="G180" s="29"/>
      <c r="H180" s="29"/>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c r="CS180" s="32"/>
      <c r="CT180" s="32"/>
      <c r="CU180" s="32"/>
      <c r="CV180" s="32"/>
      <c r="CW180" s="32"/>
      <c r="CX180" s="32"/>
      <c r="CY180" s="32"/>
    </row>
    <row r="181" spans="4:103" s="33" customFormat="1" ht="30" customHeight="1">
      <c r="D181" s="29"/>
      <c r="E181" s="29"/>
      <c r="G181" s="29"/>
      <c r="H181" s="29"/>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c r="CS181" s="32"/>
      <c r="CT181" s="32"/>
      <c r="CU181" s="32"/>
      <c r="CV181" s="32"/>
      <c r="CW181" s="32"/>
      <c r="CX181" s="32"/>
      <c r="CY181" s="32"/>
    </row>
    <row r="182" spans="4:103" s="33" customFormat="1" ht="30" customHeight="1">
      <c r="D182" s="29"/>
      <c r="E182" s="29"/>
      <c r="G182" s="29"/>
      <c r="H182" s="29"/>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row>
    <row r="183" spans="4:103" s="33" customFormat="1" ht="30" customHeight="1">
      <c r="D183" s="29"/>
      <c r="E183" s="29"/>
      <c r="G183" s="29"/>
      <c r="H183" s="29"/>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32"/>
      <c r="CD183" s="32"/>
      <c r="CE183" s="32"/>
      <c r="CF183" s="32"/>
      <c r="CG183" s="32"/>
      <c r="CH183" s="32"/>
      <c r="CI183" s="32"/>
      <c r="CJ183" s="32"/>
      <c r="CK183" s="32"/>
      <c r="CL183" s="32"/>
      <c r="CM183" s="32"/>
      <c r="CN183" s="32"/>
      <c r="CO183" s="32"/>
      <c r="CP183" s="32"/>
      <c r="CQ183" s="32"/>
      <c r="CR183" s="32"/>
      <c r="CS183" s="32"/>
      <c r="CT183" s="32"/>
      <c r="CU183" s="32"/>
      <c r="CV183" s="32"/>
      <c r="CW183" s="32"/>
      <c r="CX183" s="32"/>
      <c r="CY183" s="32"/>
    </row>
    <row r="184" spans="4:103" s="33" customFormat="1" ht="30" customHeight="1">
      <c r="D184" s="29"/>
      <c r="E184" s="29"/>
      <c r="G184" s="29"/>
      <c r="H184" s="29"/>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c r="CN184" s="32"/>
      <c r="CO184" s="32"/>
      <c r="CP184" s="32"/>
      <c r="CQ184" s="32"/>
      <c r="CR184" s="32"/>
      <c r="CS184" s="32"/>
      <c r="CT184" s="32"/>
      <c r="CU184" s="32"/>
      <c r="CV184" s="32"/>
      <c r="CW184" s="32"/>
      <c r="CX184" s="32"/>
      <c r="CY184" s="32"/>
    </row>
    <row r="185" spans="4:103" s="33" customFormat="1" ht="30" customHeight="1">
      <c r="D185" s="29"/>
      <c r="E185" s="29"/>
      <c r="G185" s="29"/>
      <c r="H185" s="29"/>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c r="CC185" s="32"/>
      <c r="CD185" s="32"/>
      <c r="CE185" s="32"/>
      <c r="CF185" s="32"/>
      <c r="CG185" s="32"/>
      <c r="CH185" s="32"/>
      <c r="CI185" s="32"/>
      <c r="CJ185" s="32"/>
      <c r="CK185" s="32"/>
      <c r="CL185" s="32"/>
      <c r="CM185" s="32"/>
      <c r="CN185" s="32"/>
      <c r="CO185" s="32"/>
      <c r="CP185" s="32"/>
      <c r="CQ185" s="32"/>
      <c r="CR185" s="32"/>
      <c r="CS185" s="32"/>
      <c r="CT185" s="32"/>
      <c r="CU185" s="32"/>
      <c r="CV185" s="32"/>
      <c r="CW185" s="32"/>
      <c r="CX185" s="32"/>
      <c r="CY185" s="32"/>
    </row>
    <row r="186" spans="4:103" s="33" customFormat="1" ht="30" customHeight="1">
      <c r="D186" s="29"/>
      <c r="E186" s="29"/>
      <c r="G186" s="29"/>
      <c r="H186" s="29"/>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c r="CE186" s="32"/>
      <c r="CF186" s="32"/>
      <c r="CG186" s="32"/>
      <c r="CH186" s="32"/>
      <c r="CI186" s="32"/>
      <c r="CJ186" s="32"/>
      <c r="CK186" s="32"/>
      <c r="CL186" s="32"/>
      <c r="CM186" s="32"/>
      <c r="CN186" s="32"/>
      <c r="CO186" s="32"/>
      <c r="CP186" s="32"/>
      <c r="CQ186" s="32"/>
      <c r="CR186" s="32"/>
      <c r="CS186" s="32"/>
      <c r="CT186" s="32"/>
      <c r="CU186" s="32"/>
      <c r="CV186" s="32"/>
      <c r="CW186" s="32"/>
      <c r="CX186" s="32"/>
      <c r="CY186" s="32"/>
    </row>
    <row r="187" spans="4:103" s="33" customFormat="1" ht="30" customHeight="1">
      <c r="D187" s="29"/>
      <c r="E187" s="29"/>
      <c r="G187" s="29"/>
      <c r="H187" s="29"/>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32"/>
      <c r="CD187" s="32"/>
      <c r="CE187" s="32"/>
      <c r="CF187" s="32"/>
      <c r="CG187" s="32"/>
      <c r="CH187" s="32"/>
      <c r="CI187" s="32"/>
      <c r="CJ187" s="32"/>
      <c r="CK187" s="32"/>
      <c r="CL187" s="32"/>
      <c r="CM187" s="32"/>
      <c r="CN187" s="32"/>
      <c r="CO187" s="32"/>
      <c r="CP187" s="32"/>
      <c r="CQ187" s="32"/>
      <c r="CR187" s="32"/>
      <c r="CS187" s="32"/>
      <c r="CT187" s="32"/>
      <c r="CU187" s="32"/>
      <c r="CV187" s="32"/>
      <c r="CW187" s="32"/>
      <c r="CX187" s="32"/>
      <c r="CY187" s="32"/>
    </row>
    <row r="188" spans="4:103" s="33" customFormat="1" ht="30" customHeight="1">
      <c r="D188" s="29"/>
      <c r="E188" s="29"/>
      <c r="G188" s="29"/>
      <c r="H188" s="29"/>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c r="CS188" s="32"/>
      <c r="CT188" s="32"/>
      <c r="CU188" s="32"/>
      <c r="CV188" s="32"/>
      <c r="CW188" s="32"/>
      <c r="CX188" s="32"/>
      <c r="CY188" s="32"/>
    </row>
    <row r="189" spans="4:103" s="33" customFormat="1" ht="30" customHeight="1">
      <c r="D189" s="29"/>
      <c r="E189" s="29"/>
      <c r="G189" s="29"/>
      <c r="H189" s="29"/>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c r="CS189" s="32"/>
      <c r="CT189" s="32"/>
      <c r="CU189" s="32"/>
      <c r="CV189" s="32"/>
      <c r="CW189" s="32"/>
      <c r="CX189" s="32"/>
      <c r="CY189" s="32"/>
    </row>
    <row r="190" spans="4:103" s="33" customFormat="1" ht="30" customHeight="1">
      <c r="D190" s="29"/>
      <c r="E190" s="29"/>
      <c r="G190" s="29"/>
      <c r="H190" s="29"/>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row>
    <row r="191" spans="4:103" s="33" customFormat="1" ht="30" customHeight="1">
      <c r="D191" s="29"/>
      <c r="E191" s="29"/>
      <c r="G191" s="29"/>
      <c r="H191" s="29"/>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row>
    <row r="192" spans="4:103" s="33" customFormat="1" ht="30" customHeight="1">
      <c r="D192" s="29"/>
      <c r="E192" s="29"/>
      <c r="G192" s="29"/>
      <c r="H192" s="29"/>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c r="CS192" s="32"/>
      <c r="CT192" s="32"/>
      <c r="CU192" s="32"/>
      <c r="CV192" s="32"/>
      <c r="CW192" s="32"/>
      <c r="CX192" s="32"/>
      <c r="CY192" s="32"/>
    </row>
    <row r="193" spans="4:103" s="33" customFormat="1" ht="30" customHeight="1">
      <c r="D193" s="29"/>
      <c r="E193" s="29"/>
      <c r="G193" s="29"/>
      <c r="H193" s="29"/>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row>
    <row r="194" spans="4:103" s="33" customFormat="1" ht="30" customHeight="1">
      <c r="D194" s="29"/>
      <c r="E194" s="29"/>
      <c r="G194" s="29"/>
      <c r="H194" s="29"/>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G194" s="32"/>
      <c r="CH194" s="32"/>
      <c r="CI194" s="32"/>
      <c r="CJ194" s="32"/>
      <c r="CK194" s="32"/>
      <c r="CL194" s="32"/>
      <c r="CM194" s="32"/>
      <c r="CN194" s="32"/>
      <c r="CO194" s="32"/>
      <c r="CP194" s="32"/>
      <c r="CQ194" s="32"/>
      <c r="CR194" s="32"/>
      <c r="CS194" s="32"/>
      <c r="CT194" s="32"/>
      <c r="CU194" s="32"/>
      <c r="CV194" s="32"/>
      <c r="CW194" s="32"/>
      <c r="CX194" s="32"/>
      <c r="CY194" s="32"/>
    </row>
    <row r="195" spans="4:103" s="33" customFormat="1" ht="30" customHeight="1">
      <c r="D195" s="29"/>
      <c r="E195" s="29"/>
      <c r="G195" s="29"/>
      <c r="H195" s="29"/>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c r="CC195" s="32"/>
      <c r="CD195" s="32"/>
      <c r="CE195" s="32"/>
      <c r="CF195" s="32"/>
      <c r="CG195" s="32"/>
      <c r="CH195" s="32"/>
      <c r="CI195" s="32"/>
      <c r="CJ195" s="32"/>
      <c r="CK195" s="32"/>
      <c r="CL195" s="32"/>
      <c r="CM195" s="32"/>
      <c r="CN195" s="32"/>
      <c r="CO195" s="32"/>
      <c r="CP195" s="32"/>
      <c r="CQ195" s="32"/>
      <c r="CR195" s="32"/>
      <c r="CS195" s="32"/>
      <c r="CT195" s="32"/>
      <c r="CU195" s="32"/>
      <c r="CV195" s="32"/>
      <c r="CW195" s="32"/>
      <c r="CX195" s="32"/>
      <c r="CY195" s="32"/>
    </row>
    <row r="196" spans="4:103" s="33" customFormat="1" ht="30" customHeight="1">
      <c r="D196" s="29"/>
      <c r="E196" s="29"/>
      <c r="G196" s="29"/>
      <c r="H196" s="29"/>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row>
    <row r="197" spans="4:103" s="33" customFormat="1" ht="30" customHeight="1">
      <c r="D197" s="29"/>
      <c r="E197" s="29"/>
      <c r="G197" s="29"/>
      <c r="H197" s="29"/>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row>
    <row r="198" spans="4:103" s="33" customFormat="1" ht="30" customHeight="1">
      <c r="D198" s="29"/>
      <c r="E198" s="29"/>
      <c r="G198" s="29"/>
      <c r="H198" s="29"/>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row>
    <row r="199" spans="4:103" s="33" customFormat="1" ht="30" customHeight="1">
      <c r="D199" s="29"/>
      <c r="E199" s="29"/>
      <c r="G199" s="29"/>
      <c r="H199" s="29"/>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row>
    <row r="200" spans="4:103" s="33" customFormat="1" ht="30" customHeight="1">
      <c r="D200" s="29"/>
      <c r="E200" s="29"/>
      <c r="G200" s="29"/>
      <c r="H200" s="29"/>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c r="CN200" s="32"/>
      <c r="CO200" s="32"/>
      <c r="CP200" s="32"/>
      <c r="CQ200" s="32"/>
      <c r="CR200" s="32"/>
      <c r="CS200" s="32"/>
      <c r="CT200" s="32"/>
      <c r="CU200" s="32"/>
      <c r="CV200" s="32"/>
      <c r="CW200" s="32"/>
      <c r="CX200" s="32"/>
      <c r="CY200" s="32"/>
    </row>
    <row r="201" spans="4:103" s="33" customFormat="1" ht="30" customHeight="1">
      <c r="D201" s="29"/>
      <c r="E201" s="29"/>
      <c r="G201" s="29"/>
      <c r="H201" s="29"/>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G201" s="32"/>
      <c r="CH201" s="32"/>
      <c r="CI201" s="32"/>
      <c r="CJ201" s="32"/>
      <c r="CK201" s="32"/>
      <c r="CL201" s="32"/>
      <c r="CM201" s="32"/>
      <c r="CN201" s="32"/>
      <c r="CO201" s="32"/>
      <c r="CP201" s="32"/>
      <c r="CQ201" s="32"/>
      <c r="CR201" s="32"/>
      <c r="CS201" s="32"/>
      <c r="CT201" s="32"/>
      <c r="CU201" s="32"/>
      <c r="CV201" s="32"/>
      <c r="CW201" s="32"/>
      <c r="CX201" s="32"/>
      <c r="CY201" s="32"/>
    </row>
    <row r="202" spans="4:103" s="33" customFormat="1" ht="30" customHeight="1">
      <c r="D202" s="29"/>
      <c r="E202" s="29"/>
      <c r="G202" s="29"/>
      <c r="H202" s="29"/>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c r="CE202" s="32"/>
      <c r="CF202" s="32"/>
      <c r="CG202" s="32"/>
      <c r="CH202" s="32"/>
      <c r="CI202" s="32"/>
      <c r="CJ202" s="32"/>
      <c r="CK202" s="32"/>
      <c r="CL202" s="32"/>
      <c r="CM202" s="32"/>
      <c r="CN202" s="32"/>
      <c r="CO202" s="32"/>
      <c r="CP202" s="32"/>
      <c r="CQ202" s="32"/>
      <c r="CR202" s="32"/>
      <c r="CS202" s="32"/>
      <c r="CT202" s="32"/>
      <c r="CU202" s="32"/>
      <c r="CV202" s="32"/>
      <c r="CW202" s="32"/>
      <c r="CX202" s="32"/>
      <c r="CY202" s="32"/>
    </row>
    <row r="203" spans="4:103" s="33" customFormat="1" ht="30" customHeight="1">
      <c r="D203" s="29"/>
      <c r="E203" s="29"/>
      <c r="G203" s="29"/>
      <c r="H203" s="29"/>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c r="CS203" s="32"/>
      <c r="CT203" s="32"/>
      <c r="CU203" s="32"/>
      <c r="CV203" s="32"/>
      <c r="CW203" s="32"/>
      <c r="CX203" s="32"/>
      <c r="CY203" s="32"/>
    </row>
    <row r="204" spans="4:103" s="33" customFormat="1" ht="30" customHeight="1">
      <c r="D204" s="29"/>
      <c r="E204" s="29"/>
      <c r="G204" s="29"/>
      <c r="H204" s="29"/>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c r="CE204" s="32"/>
      <c r="CF204" s="32"/>
      <c r="CG204" s="32"/>
      <c r="CH204" s="32"/>
      <c r="CI204" s="32"/>
      <c r="CJ204" s="32"/>
      <c r="CK204" s="32"/>
      <c r="CL204" s="32"/>
      <c r="CM204" s="32"/>
      <c r="CN204" s="32"/>
      <c r="CO204" s="32"/>
      <c r="CP204" s="32"/>
      <c r="CQ204" s="32"/>
      <c r="CR204" s="32"/>
      <c r="CS204" s="32"/>
      <c r="CT204" s="32"/>
      <c r="CU204" s="32"/>
      <c r="CV204" s="32"/>
      <c r="CW204" s="32"/>
      <c r="CX204" s="32"/>
      <c r="CY204" s="32"/>
    </row>
    <row r="205" spans="4:103" s="33" customFormat="1" ht="30" customHeight="1">
      <c r="D205" s="29"/>
      <c r="E205" s="29"/>
      <c r="G205" s="29"/>
      <c r="H205" s="29"/>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c r="CN205" s="32"/>
      <c r="CO205" s="32"/>
      <c r="CP205" s="32"/>
      <c r="CQ205" s="32"/>
      <c r="CR205" s="32"/>
      <c r="CS205" s="32"/>
      <c r="CT205" s="32"/>
      <c r="CU205" s="32"/>
      <c r="CV205" s="32"/>
      <c r="CW205" s="32"/>
      <c r="CX205" s="32"/>
      <c r="CY205" s="32"/>
    </row>
    <row r="206" spans="4:103" s="33" customFormat="1" ht="30" customHeight="1">
      <c r="D206" s="29"/>
      <c r="E206" s="29"/>
      <c r="G206" s="29"/>
      <c r="H206" s="29"/>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G206" s="32"/>
      <c r="CH206" s="32"/>
      <c r="CI206" s="32"/>
      <c r="CJ206" s="32"/>
      <c r="CK206" s="32"/>
      <c r="CL206" s="32"/>
      <c r="CM206" s="32"/>
      <c r="CN206" s="32"/>
      <c r="CO206" s="32"/>
      <c r="CP206" s="32"/>
      <c r="CQ206" s="32"/>
      <c r="CR206" s="32"/>
      <c r="CS206" s="32"/>
      <c r="CT206" s="32"/>
      <c r="CU206" s="32"/>
      <c r="CV206" s="32"/>
      <c r="CW206" s="32"/>
      <c r="CX206" s="32"/>
      <c r="CY206" s="32"/>
    </row>
    <row r="207" spans="4:103" s="33" customFormat="1" ht="30" customHeight="1">
      <c r="D207" s="29"/>
      <c r="E207" s="29"/>
      <c r="G207" s="29"/>
      <c r="H207" s="29"/>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row>
    <row r="208" spans="4:103" s="33" customFormat="1" ht="30" customHeight="1">
      <c r="D208" s="29"/>
      <c r="E208" s="29"/>
      <c r="G208" s="29"/>
      <c r="H208" s="29"/>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c r="CS208" s="32"/>
      <c r="CT208" s="32"/>
      <c r="CU208" s="32"/>
      <c r="CV208" s="32"/>
      <c r="CW208" s="32"/>
      <c r="CX208" s="32"/>
      <c r="CY208" s="32"/>
    </row>
    <row r="209" spans="4:103" s="33" customFormat="1" ht="30" customHeight="1">
      <c r="D209" s="29"/>
      <c r="E209" s="29"/>
      <c r="G209" s="29"/>
      <c r="H209" s="29"/>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c r="CE209" s="32"/>
      <c r="CF209" s="32"/>
      <c r="CG209" s="32"/>
      <c r="CH209" s="32"/>
      <c r="CI209" s="32"/>
      <c r="CJ209" s="32"/>
      <c r="CK209" s="32"/>
      <c r="CL209" s="32"/>
      <c r="CM209" s="32"/>
      <c r="CN209" s="32"/>
      <c r="CO209" s="32"/>
      <c r="CP209" s="32"/>
      <c r="CQ209" s="32"/>
      <c r="CR209" s="32"/>
      <c r="CS209" s="32"/>
      <c r="CT209" s="32"/>
      <c r="CU209" s="32"/>
      <c r="CV209" s="32"/>
      <c r="CW209" s="32"/>
      <c r="CX209" s="32"/>
      <c r="CY209" s="32"/>
    </row>
    <row r="210" spans="4:103" s="33" customFormat="1" ht="30" customHeight="1">
      <c r="D210" s="29"/>
      <c r="E210" s="29"/>
      <c r="G210" s="29"/>
      <c r="H210" s="29"/>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c r="CN210" s="32"/>
      <c r="CO210" s="32"/>
      <c r="CP210" s="32"/>
      <c r="CQ210" s="32"/>
      <c r="CR210" s="32"/>
      <c r="CS210" s="32"/>
      <c r="CT210" s="32"/>
      <c r="CU210" s="32"/>
      <c r="CV210" s="32"/>
      <c r="CW210" s="32"/>
      <c r="CX210" s="32"/>
      <c r="CY210" s="32"/>
    </row>
    <row r="211" spans="4:103" s="33" customFormat="1" ht="30" customHeight="1">
      <c r="D211" s="29"/>
      <c r="E211" s="29"/>
      <c r="G211" s="29"/>
      <c r="H211" s="29"/>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32"/>
      <c r="CD211" s="32"/>
      <c r="CE211" s="32"/>
      <c r="CF211" s="32"/>
      <c r="CG211" s="32"/>
      <c r="CH211" s="32"/>
      <c r="CI211" s="32"/>
      <c r="CJ211" s="32"/>
      <c r="CK211" s="32"/>
      <c r="CL211" s="32"/>
      <c r="CM211" s="32"/>
      <c r="CN211" s="32"/>
      <c r="CO211" s="32"/>
      <c r="CP211" s="32"/>
      <c r="CQ211" s="32"/>
      <c r="CR211" s="32"/>
      <c r="CS211" s="32"/>
      <c r="CT211" s="32"/>
      <c r="CU211" s="32"/>
      <c r="CV211" s="32"/>
      <c r="CW211" s="32"/>
      <c r="CX211" s="32"/>
      <c r="CY211" s="32"/>
    </row>
    <row r="212" spans="4:103" s="33" customFormat="1" ht="30" customHeight="1">
      <c r="D212" s="29"/>
      <c r="E212" s="29"/>
      <c r="G212" s="29"/>
      <c r="H212" s="29"/>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32"/>
      <c r="CD212" s="32"/>
      <c r="CE212" s="32"/>
      <c r="CF212" s="32"/>
      <c r="CG212" s="32"/>
      <c r="CH212" s="32"/>
      <c r="CI212" s="32"/>
      <c r="CJ212" s="32"/>
      <c r="CK212" s="32"/>
      <c r="CL212" s="32"/>
      <c r="CM212" s="32"/>
      <c r="CN212" s="32"/>
      <c r="CO212" s="32"/>
      <c r="CP212" s="32"/>
      <c r="CQ212" s="32"/>
      <c r="CR212" s="32"/>
      <c r="CS212" s="32"/>
      <c r="CT212" s="32"/>
      <c r="CU212" s="32"/>
      <c r="CV212" s="32"/>
      <c r="CW212" s="32"/>
      <c r="CX212" s="32"/>
      <c r="CY212" s="32"/>
    </row>
    <row r="213" spans="4:103" s="33" customFormat="1" ht="30" customHeight="1">
      <c r="D213" s="29"/>
      <c r="E213" s="29"/>
      <c r="G213" s="29"/>
      <c r="H213" s="29"/>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c r="CM213" s="32"/>
      <c r="CN213" s="32"/>
      <c r="CO213" s="32"/>
      <c r="CP213" s="32"/>
      <c r="CQ213" s="32"/>
      <c r="CR213" s="32"/>
      <c r="CS213" s="32"/>
      <c r="CT213" s="32"/>
      <c r="CU213" s="32"/>
      <c r="CV213" s="32"/>
      <c r="CW213" s="32"/>
      <c r="CX213" s="32"/>
      <c r="CY213" s="32"/>
    </row>
    <row r="214" spans="4:103" s="33" customFormat="1" ht="30" customHeight="1">
      <c r="D214" s="29"/>
      <c r="E214" s="29"/>
      <c r="G214" s="29"/>
      <c r="H214" s="29"/>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G214" s="32"/>
      <c r="CH214" s="32"/>
      <c r="CI214" s="32"/>
      <c r="CJ214" s="32"/>
      <c r="CK214" s="32"/>
      <c r="CL214" s="32"/>
      <c r="CM214" s="32"/>
      <c r="CN214" s="32"/>
      <c r="CO214" s="32"/>
      <c r="CP214" s="32"/>
      <c r="CQ214" s="32"/>
      <c r="CR214" s="32"/>
      <c r="CS214" s="32"/>
      <c r="CT214" s="32"/>
      <c r="CU214" s="32"/>
      <c r="CV214" s="32"/>
      <c r="CW214" s="32"/>
      <c r="CX214" s="32"/>
      <c r="CY214" s="32"/>
    </row>
    <row r="215" spans="4:103" s="33" customFormat="1" ht="30" customHeight="1">
      <c r="D215" s="29"/>
      <c r="E215" s="29"/>
      <c r="G215" s="29"/>
      <c r="H215" s="29"/>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c r="CN215" s="32"/>
      <c r="CO215" s="32"/>
      <c r="CP215" s="32"/>
      <c r="CQ215" s="32"/>
      <c r="CR215" s="32"/>
      <c r="CS215" s="32"/>
      <c r="CT215" s="32"/>
      <c r="CU215" s="32"/>
      <c r="CV215" s="32"/>
      <c r="CW215" s="32"/>
      <c r="CX215" s="32"/>
      <c r="CY215" s="32"/>
    </row>
    <row r="216" spans="4:103" s="33" customFormat="1" ht="30" customHeight="1">
      <c r="D216" s="29"/>
      <c r="E216" s="29"/>
      <c r="G216" s="29"/>
      <c r="H216" s="29"/>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c r="CS216" s="32"/>
      <c r="CT216" s="32"/>
      <c r="CU216" s="32"/>
      <c r="CV216" s="32"/>
      <c r="CW216" s="32"/>
      <c r="CX216" s="32"/>
      <c r="CY216" s="32"/>
    </row>
    <row r="217" spans="4:103" s="33" customFormat="1" ht="30" customHeight="1">
      <c r="D217" s="29"/>
      <c r="E217" s="29"/>
      <c r="G217" s="29"/>
      <c r="H217" s="29"/>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c r="CS217" s="32"/>
      <c r="CT217" s="32"/>
      <c r="CU217" s="32"/>
      <c r="CV217" s="32"/>
      <c r="CW217" s="32"/>
      <c r="CX217" s="32"/>
      <c r="CY217" s="32"/>
    </row>
    <row r="218" spans="4:103" s="33" customFormat="1" ht="30" customHeight="1">
      <c r="D218" s="29"/>
      <c r="E218" s="29"/>
      <c r="G218" s="29"/>
      <c r="H218" s="29"/>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c r="CC218" s="32"/>
      <c r="CD218" s="32"/>
      <c r="CE218" s="32"/>
      <c r="CF218" s="32"/>
      <c r="CG218" s="32"/>
      <c r="CH218" s="32"/>
      <c r="CI218" s="32"/>
      <c r="CJ218" s="32"/>
      <c r="CK218" s="32"/>
      <c r="CL218" s="32"/>
      <c r="CM218" s="32"/>
      <c r="CN218" s="32"/>
      <c r="CO218" s="32"/>
      <c r="CP218" s="32"/>
      <c r="CQ218" s="32"/>
      <c r="CR218" s="32"/>
      <c r="CS218" s="32"/>
      <c r="CT218" s="32"/>
      <c r="CU218" s="32"/>
      <c r="CV218" s="32"/>
      <c r="CW218" s="32"/>
      <c r="CX218" s="32"/>
      <c r="CY218" s="32"/>
    </row>
    <row r="219" spans="4:103" s="33" customFormat="1" ht="30" customHeight="1">
      <c r="D219" s="29"/>
      <c r="E219" s="29"/>
      <c r="G219" s="29"/>
      <c r="H219" s="29"/>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row>
    <row r="220" spans="4:103" s="33" customFormat="1" ht="30" customHeight="1">
      <c r="D220" s="29"/>
      <c r="E220" s="29"/>
      <c r="G220" s="29"/>
      <c r="H220" s="29"/>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row>
    <row r="221" spans="4:103" s="33" customFormat="1" ht="30" customHeight="1">
      <c r="D221" s="29"/>
      <c r="E221" s="29"/>
      <c r="G221" s="29"/>
      <c r="H221" s="29"/>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G221" s="32"/>
      <c r="CH221" s="32"/>
      <c r="CI221" s="32"/>
      <c r="CJ221" s="32"/>
      <c r="CK221" s="32"/>
      <c r="CL221" s="32"/>
      <c r="CM221" s="32"/>
      <c r="CN221" s="32"/>
      <c r="CO221" s="32"/>
      <c r="CP221" s="32"/>
      <c r="CQ221" s="32"/>
      <c r="CR221" s="32"/>
      <c r="CS221" s="32"/>
      <c r="CT221" s="32"/>
      <c r="CU221" s="32"/>
      <c r="CV221" s="32"/>
      <c r="CW221" s="32"/>
      <c r="CX221" s="32"/>
      <c r="CY221" s="32"/>
    </row>
    <row r="222" spans="4:103" s="33" customFormat="1" ht="30" customHeight="1">
      <c r="D222" s="29"/>
      <c r="E222" s="29"/>
      <c r="G222" s="29"/>
      <c r="H222" s="29"/>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32"/>
      <c r="CD222" s="32"/>
      <c r="CE222" s="32"/>
      <c r="CF222" s="32"/>
      <c r="CG222" s="32"/>
      <c r="CH222" s="32"/>
      <c r="CI222" s="32"/>
      <c r="CJ222" s="32"/>
      <c r="CK222" s="32"/>
      <c r="CL222" s="32"/>
      <c r="CM222" s="32"/>
      <c r="CN222" s="32"/>
      <c r="CO222" s="32"/>
      <c r="CP222" s="32"/>
      <c r="CQ222" s="32"/>
      <c r="CR222" s="32"/>
      <c r="CS222" s="32"/>
      <c r="CT222" s="32"/>
      <c r="CU222" s="32"/>
      <c r="CV222" s="32"/>
      <c r="CW222" s="32"/>
      <c r="CX222" s="32"/>
      <c r="CY222" s="32"/>
    </row>
    <row r="223" spans="4:103" s="33" customFormat="1" ht="30" customHeight="1">
      <c r="D223" s="29"/>
      <c r="E223" s="29"/>
      <c r="G223" s="29"/>
      <c r="H223" s="29"/>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c r="CS223" s="32"/>
      <c r="CT223" s="32"/>
      <c r="CU223" s="32"/>
      <c r="CV223" s="32"/>
      <c r="CW223" s="32"/>
      <c r="CX223" s="32"/>
      <c r="CY223" s="32"/>
    </row>
    <row r="224" spans="4:103" s="33" customFormat="1" ht="30" customHeight="1">
      <c r="D224" s="29"/>
      <c r="E224" s="29"/>
      <c r="G224" s="29"/>
      <c r="H224" s="29"/>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c r="CN224" s="32"/>
      <c r="CO224" s="32"/>
      <c r="CP224" s="32"/>
      <c r="CQ224" s="32"/>
      <c r="CR224" s="32"/>
      <c r="CS224" s="32"/>
      <c r="CT224" s="32"/>
      <c r="CU224" s="32"/>
      <c r="CV224" s="32"/>
      <c r="CW224" s="32"/>
      <c r="CX224" s="32"/>
      <c r="CY224" s="32"/>
    </row>
    <row r="225" spans="4:103" s="33" customFormat="1" ht="30" customHeight="1">
      <c r="D225" s="29"/>
      <c r="E225" s="29"/>
      <c r="G225" s="29"/>
      <c r="H225" s="29"/>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c r="CS225" s="32"/>
      <c r="CT225" s="32"/>
      <c r="CU225" s="32"/>
      <c r="CV225" s="32"/>
      <c r="CW225" s="32"/>
      <c r="CX225" s="32"/>
      <c r="CY225" s="32"/>
    </row>
    <row r="226" spans="4:103" s="33" customFormat="1" ht="30" customHeight="1">
      <c r="D226" s="29"/>
      <c r="E226" s="29"/>
      <c r="G226" s="29"/>
      <c r="H226" s="29"/>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row>
    <row r="227" spans="4:103" s="33" customFormat="1" ht="30" customHeight="1">
      <c r="D227" s="29"/>
      <c r="E227" s="29"/>
      <c r="G227" s="29"/>
      <c r="H227" s="29"/>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row>
    <row r="228" spans="4:103" s="33" customFormat="1" ht="30" customHeight="1">
      <c r="D228" s="29"/>
      <c r="E228" s="29"/>
      <c r="G228" s="29"/>
      <c r="H228" s="29"/>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row>
    <row r="229" spans="4:103" s="33" customFormat="1" ht="30" customHeight="1">
      <c r="D229" s="29"/>
      <c r="E229" s="29"/>
      <c r="G229" s="29"/>
      <c r="H229" s="29"/>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row>
    <row r="230" spans="4:103" s="33" customFormat="1" ht="30" customHeight="1">
      <c r="D230" s="29"/>
      <c r="E230" s="29"/>
      <c r="G230" s="29"/>
      <c r="H230" s="29"/>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c r="CE230" s="32"/>
      <c r="CF230" s="32"/>
      <c r="CG230" s="32"/>
      <c r="CH230" s="32"/>
      <c r="CI230" s="32"/>
      <c r="CJ230" s="32"/>
      <c r="CK230" s="32"/>
      <c r="CL230" s="32"/>
      <c r="CM230" s="32"/>
      <c r="CN230" s="32"/>
      <c r="CO230" s="32"/>
      <c r="CP230" s="32"/>
      <c r="CQ230" s="32"/>
      <c r="CR230" s="32"/>
      <c r="CS230" s="32"/>
      <c r="CT230" s="32"/>
      <c r="CU230" s="32"/>
      <c r="CV230" s="32"/>
      <c r="CW230" s="32"/>
      <c r="CX230" s="32"/>
      <c r="CY230" s="32"/>
    </row>
    <row r="231" spans="4:103" s="33" customFormat="1" ht="30" customHeight="1">
      <c r="D231" s="29"/>
      <c r="E231" s="29"/>
      <c r="G231" s="29"/>
      <c r="H231" s="29"/>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row>
    <row r="232" spans="4:103" s="33" customFormat="1" ht="30" customHeight="1">
      <c r="D232" s="29"/>
      <c r="E232" s="29"/>
      <c r="G232" s="29"/>
      <c r="H232" s="29"/>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2"/>
      <c r="CT232" s="32"/>
      <c r="CU232" s="32"/>
      <c r="CV232" s="32"/>
      <c r="CW232" s="32"/>
      <c r="CX232" s="32"/>
      <c r="CY232" s="32"/>
    </row>
    <row r="233" spans="4:103" s="33" customFormat="1" ht="30" customHeight="1">
      <c r="D233" s="29"/>
      <c r="E233" s="29"/>
      <c r="G233" s="29"/>
      <c r="H233" s="29"/>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row>
    <row r="234" spans="4:103" s="33" customFormat="1" ht="30" customHeight="1">
      <c r="D234" s="29"/>
      <c r="E234" s="29"/>
      <c r="G234" s="29"/>
      <c r="H234" s="29"/>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G234" s="32"/>
      <c r="CH234" s="32"/>
      <c r="CI234" s="32"/>
      <c r="CJ234" s="32"/>
      <c r="CK234" s="32"/>
      <c r="CL234" s="32"/>
      <c r="CM234" s="32"/>
      <c r="CN234" s="32"/>
      <c r="CO234" s="32"/>
      <c r="CP234" s="32"/>
      <c r="CQ234" s="32"/>
      <c r="CR234" s="32"/>
      <c r="CS234" s="32"/>
      <c r="CT234" s="32"/>
      <c r="CU234" s="32"/>
      <c r="CV234" s="32"/>
      <c r="CW234" s="32"/>
      <c r="CX234" s="32"/>
      <c r="CY234" s="32"/>
    </row>
    <row r="235" spans="4:103" s="33" customFormat="1" ht="30" customHeight="1">
      <c r="D235" s="29"/>
      <c r="E235" s="29"/>
      <c r="G235" s="29"/>
      <c r="H235" s="29"/>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c r="CS235" s="32"/>
      <c r="CT235" s="32"/>
      <c r="CU235" s="32"/>
      <c r="CV235" s="32"/>
      <c r="CW235" s="32"/>
      <c r="CX235" s="32"/>
      <c r="CY235" s="32"/>
    </row>
    <row r="236" spans="4:103" s="33" customFormat="1" ht="30" customHeight="1">
      <c r="D236" s="29"/>
      <c r="E236" s="29"/>
      <c r="G236" s="29"/>
      <c r="H236" s="29"/>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row>
    <row r="237" spans="4:103" s="33" customFormat="1" ht="30" customHeight="1">
      <c r="D237" s="29"/>
      <c r="E237" s="29"/>
      <c r="G237" s="29"/>
      <c r="H237" s="29"/>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2"/>
      <c r="CT237" s="32"/>
      <c r="CU237" s="32"/>
      <c r="CV237" s="32"/>
      <c r="CW237" s="32"/>
      <c r="CX237" s="32"/>
      <c r="CY237" s="32"/>
    </row>
    <row r="238" spans="4:103" s="33" customFormat="1" ht="30" customHeight="1">
      <c r="D238" s="29"/>
      <c r="E238" s="29"/>
      <c r="G238" s="29"/>
      <c r="H238" s="29"/>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row>
    <row r="239" spans="4:103" s="33" customFormat="1" ht="30" customHeight="1">
      <c r="D239" s="29"/>
      <c r="E239" s="29"/>
      <c r="G239" s="29"/>
      <c r="H239" s="29"/>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c r="CS239" s="32"/>
      <c r="CT239" s="32"/>
      <c r="CU239" s="32"/>
      <c r="CV239" s="32"/>
      <c r="CW239" s="32"/>
      <c r="CX239" s="32"/>
      <c r="CY239" s="32"/>
    </row>
    <row r="240" spans="4:103" s="33" customFormat="1" ht="30" customHeight="1">
      <c r="D240" s="29"/>
      <c r="E240" s="29"/>
      <c r="G240" s="29"/>
      <c r="H240" s="29"/>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row>
    <row r="241" spans="4:103" s="33" customFormat="1" ht="30" customHeight="1">
      <c r="D241" s="29"/>
      <c r="E241" s="29"/>
      <c r="G241" s="29"/>
      <c r="H241" s="29"/>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c r="CU241" s="32"/>
      <c r="CV241" s="32"/>
      <c r="CW241" s="32"/>
      <c r="CX241" s="32"/>
      <c r="CY241" s="32"/>
    </row>
    <row r="242" spans="4:103" s="33" customFormat="1" ht="30" customHeight="1">
      <c r="D242" s="29"/>
      <c r="E242" s="29"/>
      <c r="G242" s="29"/>
      <c r="H242" s="29"/>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G242" s="32"/>
      <c r="CH242" s="32"/>
      <c r="CI242" s="32"/>
      <c r="CJ242" s="32"/>
      <c r="CK242" s="32"/>
      <c r="CL242" s="32"/>
      <c r="CM242" s="32"/>
      <c r="CN242" s="32"/>
      <c r="CO242" s="32"/>
      <c r="CP242" s="32"/>
      <c r="CQ242" s="32"/>
      <c r="CR242" s="32"/>
      <c r="CS242" s="32"/>
      <c r="CT242" s="32"/>
      <c r="CU242" s="32"/>
      <c r="CV242" s="32"/>
      <c r="CW242" s="32"/>
      <c r="CX242" s="32"/>
      <c r="CY242" s="32"/>
    </row>
    <row r="243" spans="4:103" s="33" customFormat="1" ht="30" customHeight="1">
      <c r="D243" s="29"/>
      <c r="E243" s="29"/>
      <c r="G243" s="29"/>
      <c r="H243" s="29"/>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32"/>
      <c r="CD243" s="32"/>
      <c r="CE243" s="32"/>
      <c r="CF243" s="32"/>
      <c r="CG243" s="32"/>
      <c r="CH243" s="32"/>
      <c r="CI243" s="32"/>
      <c r="CJ243" s="32"/>
      <c r="CK243" s="32"/>
      <c r="CL243" s="32"/>
      <c r="CM243" s="32"/>
      <c r="CN243" s="32"/>
      <c r="CO243" s="32"/>
      <c r="CP243" s="32"/>
      <c r="CQ243" s="32"/>
      <c r="CR243" s="32"/>
      <c r="CS243" s="32"/>
      <c r="CT243" s="32"/>
      <c r="CU243" s="32"/>
      <c r="CV243" s="32"/>
      <c r="CW243" s="32"/>
      <c r="CX243" s="32"/>
      <c r="CY243" s="32"/>
    </row>
    <row r="244" spans="4:103" s="33" customFormat="1" ht="30" customHeight="1">
      <c r="D244" s="29"/>
      <c r="E244" s="29"/>
      <c r="G244" s="29"/>
      <c r="H244" s="29"/>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row>
    <row r="245" spans="4:103" s="33" customFormat="1" ht="30" customHeight="1">
      <c r="D245" s="29"/>
      <c r="E245" s="29"/>
      <c r="G245" s="29"/>
      <c r="H245" s="29"/>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row>
    <row r="246" spans="4:103" s="33" customFormat="1" ht="30" customHeight="1">
      <c r="D246" s="29"/>
      <c r="E246" s="29"/>
      <c r="G246" s="29"/>
      <c r="H246" s="29"/>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row>
    <row r="247" spans="4:103" s="33" customFormat="1" ht="30" customHeight="1">
      <c r="D247" s="29"/>
      <c r="E247" s="29"/>
      <c r="G247" s="29"/>
      <c r="H247" s="29"/>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c r="CE247" s="32"/>
      <c r="CF247" s="32"/>
      <c r="CG247" s="32"/>
      <c r="CH247" s="32"/>
      <c r="CI247" s="32"/>
      <c r="CJ247" s="32"/>
      <c r="CK247" s="32"/>
      <c r="CL247" s="32"/>
      <c r="CM247" s="32"/>
      <c r="CN247" s="32"/>
      <c r="CO247" s="32"/>
      <c r="CP247" s="32"/>
      <c r="CQ247" s="32"/>
      <c r="CR247" s="32"/>
      <c r="CS247" s="32"/>
      <c r="CT247" s="32"/>
      <c r="CU247" s="32"/>
      <c r="CV247" s="32"/>
      <c r="CW247" s="32"/>
      <c r="CX247" s="32"/>
      <c r="CY247" s="32"/>
    </row>
    <row r="248" spans="4:103" s="33" customFormat="1" ht="30" customHeight="1">
      <c r="D248" s="29"/>
      <c r="E248" s="29"/>
      <c r="G248" s="29"/>
      <c r="H248" s="29"/>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c r="CN248" s="32"/>
      <c r="CO248" s="32"/>
      <c r="CP248" s="32"/>
      <c r="CQ248" s="32"/>
      <c r="CR248" s="32"/>
      <c r="CS248" s="32"/>
      <c r="CT248" s="32"/>
      <c r="CU248" s="32"/>
      <c r="CV248" s="32"/>
      <c r="CW248" s="32"/>
      <c r="CX248" s="32"/>
      <c r="CY248" s="32"/>
    </row>
    <row r="249" spans="4:103" s="33" customFormat="1" ht="30" customHeight="1">
      <c r="D249" s="29"/>
      <c r="E249" s="29"/>
      <c r="G249" s="29"/>
      <c r="H249" s="29"/>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c r="CE249" s="32"/>
      <c r="CF249" s="32"/>
      <c r="CG249" s="32"/>
      <c r="CH249" s="32"/>
      <c r="CI249" s="32"/>
      <c r="CJ249" s="32"/>
      <c r="CK249" s="32"/>
      <c r="CL249" s="32"/>
      <c r="CM249" s="32"/>
      <c r="CN249" s="32"/>
      <c r="CO249" s="32"/>
      <c r="CP249" s="32"/>
      <c r="CQ249" s="32"/>
      <c r="CR249" s="32"/>
      <c r="CS249" s="32"/>
      <c r="CT249" s="32"/>
      <c r="CU249" s="32"/>
      <c r="CV249" s="32"/>
      <c r="CW249" s="32"/>
      <c r="CX249" s="32"/>
      <c r="CY249" s="32"/>
    </row>
    <row r="250" spans="4:103" s="33" customFormat="1" ht="30" customHeight="1">
      <c r="D250" s="29"/>
      <c r="E250" s="29"/>
      <c r="G250" s="29"/>
      <c r="H250" s="29"/>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c r="CE250" s="32"/>
      <c r="CF250" s="32"/>
      <c r="CG250" s="32"/>
      <c r="CH250" s="32"/>
      <c r="CI250" s="32"/>
      <c r="CJ250" s="32"/>
      <c r="CK250" s="32"/>
      <c r="CL250" s="32"/>
      <c r="CM250" s="32"/>
      <c r="CN250" s="32"/>
      <c r="CO250" s="32"/>
      <c r="CP250" s="32"/>
      <c r="CQ250" s="32"/>
      <c r="CR250" s="32"/>
      <c r="CS250" s="32"/>
      <c r="CT250" s="32"/>
      <c r="CU250" s="32"/>
      <c r="CV250" s="32"/>
      <c r="CW250" s="32"/>
      <c r="CX250" s="32"/>
      <c r="CY250" s="32"/>
    </row>
    <row r="251" spans="4:103" s="33" customFormat="1" ht="30" customHeight="1">
      <c r="D251" s="29"/>
      <c r="E251" s="29"/>
      <c r="G251" s="29"/>
      <c r="H251" s="29"/>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G251" s="32"/>
      <c r="CH251" s="32"/>
      <c r="CI251" s="32"/>
      <c r="CJ251" s="32"/>
      <c r="CK251" s="32"/>
      <c r="CL251" s="32"/>
      <c r="CM251" s="32"/>
      <c r="CN251" s="32"/>
      <c r="CO251" s="32"/>
      <c r="CP251" s="32"/>
      <c r="CQ251" s="32"/>
      <c r="CR251" s="32"/>
      <c r="CS251" s="32"/>
      <c r="CT251" s="32"/>
      <c r="CU251" s="32"/>
      <c r="CV251" s="32"/>
      <c r="CW251" s="32"/>
      <c r="CX251" s="32"/>
      <c r="CY251" s="32"/>
    </row>
    <row r="252" spans="4:103" s="33" customFormat="1" ht="30" customHeight="1">
      <c r="D252" s="29"/>
      <c r="E252" s="29"/>
      <c r="G252" s="29"/>
      <c r="H252" s="29"/>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c r="CN252" s="32"/>
      <c r="CO252" s="32"/>
      <c r="CP252" s="32"/>
      <c r="CQ252" s="32"/>
      <c r="CR252" s="32"/>
      <c r="CS252" s="32"/>
      <c r="CT252" s="32"/>
      <c r="CU252" s="32"/>
      <c r="CV252" s="32"/>
      <c r="CW252" s="32"/>
      <c r="CX252" s="32"/>
      <c r="CY252" s="32"/>
    </row>
    <row r="253" spans="4:103" s="33" customFormat="1" ht="30" customHeight="1">
      <c r="D253" s="29"/>
      <c r="E253" s="29"/>
      <c r="G253" s="29"/>
      <c r="H253" s="29"/>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G253" s="32"/>
      <c r="CH253" s="32"/>
      <c r="CI253" s="32"/>
      <c r="CJ253" s="32"/>
      <c r="CK253" s="32"/>
      <c r="CL253" s="32"/>
      <c r="CM253" s="32"/>
      <c r="CN253" s="32"/>
      <c r="CO253" s="32"/>
      <c r="CP253" s="32"/>
      <c r="CQ253" s="32"/>
      <c r="CR253" s="32"/>
      <c r="CS253" s="32"/>
      <c r="CT253" s="32"/>
      <c r="CU253" s="32"/>
      <c r="CV253" s="32"/>
      <c r="CW253" s="32"/>
      <c r="CX253" s="32"/>
      <c r="CY253" s="32"/>
    </row>
    <row r="254" spans="4:103" s="33" customFormat="1" ht="30" customHeight="1">
      <c r="D254" s="29"/>
      <c r="E254" s="29"/>
      <c r="G254" s="29"/>
      <c r="H254" s="29"/>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c r="CS254" s="32"/>
      <c r="CT254" s="32"/>
      <c r="CU254" s="32"/>
      <c r="CV254" s="32"/>
      <c r="CW254" s="32"/>
      <c r="CX254" s="32"/>
      <c r="CY254" s="32"/>
    </row>
    <row r="255" spans="4:103" s="33" customFormat="1" ht="30" customHeight="1">
      <c r="D255" s="29"/>
      <c r="E255" s="29"/>
      <c r="G255" s="29"/>
      <c r="H255" s="29"/>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c r="CC255" s="32"/>
      <c r="CD255" s="32"/>
      <c r="CE255" s="32"/>
      <c r="CF255" s="32"/>
      <c r="CG255" s="32"/>
      <c r="CH255" s="32"/>
      <c r="CI255" s="32"/>
      <c r="CJ255" s="32"/>
      <c r="CK255" s="32"/>
      <c r="CL255" s="32"/>
      <c r="CM255" s="32"/>
      <c r="CN255" s="32"/>
      <c r="CO255" s="32"/>
      <c r="CP255" s="32"/>
      <c r="CQ255" s="32"/>
      <c r="CR255" s="32"/>
      <c r="CS255" s="32"/>
      <c r="CT255" s="32"/>
      <c r="CU255" s="32"/>
      <c r="CV255" s="32"/>
      <c r="CW255" s="32"/>
      <c r="CX255" s="32"/>
      <c r="CY255" s="32"/>
    </row>
    <row r="256" spans="4:103" s="33" customFormat="1" ht="30" customHeight="1">
      <c r="D256" s="29"/>
      <c r="E256" s="29"/>
      <c r="G256" s="29"/>
      <c r="H256" s="29"/>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c r="CS256" s="32"/>
      <c r="CT256" s="32"/>
      <c r="CU256" s="32"/>
      <c r="CV256" s="32"/>
      <c r="CW256" s="32"/>
      <c r="CX256" s="32"/>
      <c r="CY256" s="32"/>
    </row>
    <row r="257" spans="4:103" s="33" customFormat="1" ht="30" customHeight="1">
      <c r="D257" s="29"/>
      <c r="E257" s="29"/>
      <c r="G257" s="29"/>
      <c r="H257" s="29"/>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c r="BK257" s="32"/>
      <c r="BL257" s="32"/>
      <c r="BM257" s="32"/>
      <c r="BN257" s="32"/>
      <c r="BO257" s="32"/>
      <c r="BP257" s="32"/>
      <c r="BQ257" s="32"/>
      <c r="BR257" s="32"/>
      <c r="BS257" s="32"/>
      <c r="BT257" s="32"/>
      <c r="BU257" s="32"/>
      <c r="BV257" s="32"/>
      <c r="BW257" s="32"/>
      <c r="BX257" s="32"/>
      <c r="BY257" s="32"/>
      <c r="BZ257" s="32"/>
      <c r="CA257" s="32"/>
      <c r="CB257" s="32"/>
      <c r="CC257" s="32"/>
      <c r="CD257" s="32"/>
      <c r="CE257" s="32"/>
      <c r="CF257" s="32"/>
      <c r="CG257" s="32"/>
      <c r="CH257" s="32"/>
      <c r="CI257" s="32"/>
      <c r="CJ257" s="32"/>
      <c r="CK257" s="32"/>
      <c r="CL257" s="32"/>
      <c r="CM257" s="32"/>
      <c r="CN257" s="32"/>
      <c r="CO257" s="32"/>
      <c r="CP257" s="32"/>
      <c r="CQ257" s="32"/>
      <c r="CR257" s="32"/>
      <c r="CS257" s="32"/>
      <c r="CT257" s="32"/>
      <c r="CU257" s="32"/>
      <c r="CV257" s="32"/>
      <c r="CW257" s="32"/>
      <c r="CX257" s="32"/>
      <c r="CY257" s="32"/>
    </row>
    <row r="258" spans="4:103" s="33" customFormat="1" ht="30" customHeight="1">
      <c r="D258" s="29"/>
      <c r="E258" s="29"/>
      <c r="G258" s="29"/>
      <c r="H258" s="29"/>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c r="CU258" s="32"/>
      <c r="CV258" s="32"/>
      <c r="CW258" s="32"/>
      <c r="CX258" s="32"/>
      <c r="CY258" s="32"/>
    </row>
    <row r="259" spans="4:103" s="33" customFormat="1" ht="30" customHeight="1">
      <c r="D259" s="29"/>
      <c r="E259" s="29"/>
      <c r="G259" s="29"/>
      <c r="H259" s="29"/>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row>
    <row r="260" spans="4:103" s="33" customFormat="1" ht="30" customHeight="1">
      <c r="D260" s="29"/>
      <c r="E260" s="29"/>
      <c r="G260" s="29"/>
      <c r="H260" s="29"/>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c r="CS260" s="32"/>
      <c r="CT260" s="32"/>
      <c r="CU260" s="32"/>
      <c r="CV260" s="32"/>
      <c r="CW260" s="32"/>
      <c r="CX260" s="32"/>
      <c r="CY260" s="32"/>
    </row>
    <row r="261" spans="4:103" s="33" customFormat="1" ht="30" customHeight="1">
      <c r="D261" s="29"/>
      <c r="E261" s="29"/>
      <c r="G261" s="29"/>
      <c r="H261" s="29"/>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c r="BZ261" s="32"/>
      <c r="CA261" s="32"/>
      <c r="CB261" s="32"/>
      <c r="CC261" s="32"/>
      <c r="CD261" s="32"/>
      <c r="CE261" s="32"/>
      <c r="CF261" s="32"/>
      <c r="CG261" s="32"/>
      <c r="CH261" s="32"/>
      <c r="CI261" s="32"/>
      <c r="CJ261" s="32"/>
      <c r="CK261" s="32"/>
      <c r="CL261" s="32"/>
      <c r="CM261" s="32"/>
      <c r="CN261" s="32"/>
      <c r="CO261" s="32"/>
      <c r="CP261" s="32"/>
      <c r="CQ261" s="32"/>
      <c r="CR261" s="32"/>
      <c r="CS261" s="32"/>
      <c r="CT261" s="32"/>
      <c r="CU261" s="32"/>
      <c r="CV261" s="32"/>
      <c r="CW261" s="32"/>
      <c r="CX261" s="32"/>
      <c r="CY261" s="32"/>
    </row>
    <row r="262" spans="4:103" s="33" customFormat="1" ht="30" customHeight="1">
      <c r="D262" s="29"/>
      <c r="E262" s="29"/>
      <c r="G262" s="29"/>
      <c r="H262" s="29"/>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c r="CE262" s="32"/>
      <c r="CF262" s="32"/>
      <c r="CG262" s="32"/>
      <c r="CH262" s="32"/>
      <c r="CI262" s="32"/>
      <c r="CJ262" s="32"/>
      <c r="CK262" s="32"/>
      <c r="CL262" s="32"/>
      <c r="CM262" s="32"/>
      <c r="CN262" s="32"/>
      <c r="CO262" s="32"/>
      <c r="CP262" s="32"/>
      <c r="CQ262" s="32"/>
      <c r="CR262" s="32"/>
      <c r="CS262" s="32"/>
      <c r="CT262" s="32"/>
      <c r="CU262" s="32"/>
      <c r="CV262" s="32"/>
      <c r="CW262" s="32"/>
      <c r="CX262" s="32"/>
      <c r="CY262" s="32"/>
    </row>
    <row r="263" spans="4:103" s="33" customFormat="1" ht="30" customHeight="1">
      <c r="D263" s="29"/>
      <c r="E263" s="29"/>
      <c r="G263" s="29"/>
      <c r="H263" s="29"/>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row>
    <row r="264" spans="4:103" s="33" customFormat="1" ht="30" customHeight="1">
      <c r="D264" s="29"/>
      <c r="E264" s="29"/>
      <c r="G264" s="29"/>
      <c r="H264" s="29"/>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c r="CS264" s="32"/>
      <c r="CT264" s="32"/>
      <c r="CU264" s="32"/>
      <c r="CV264" s="32"/>
      <c r="CW264" s="32"/>
      <c r="CX264" s="32"/>
      <c r="CY264" s="32"/>
    </row>
    <row r="265" spans="4:103" s="33" customFormat="1" ht="30" customHeight="1">
      <c r="D265" s="29"/>
      <c r="E265" s="29"/>
      <c r="G265" s="29"/>
      <c r="H265" s="29"/>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G265" s="32"/>
      <c r="CH265" s="32"/>
      <c r="CI265" s="32"/>
      <c r="CJ265" s="32"/>
      <c r="CK265" s="32"/>
      <c r="CL265" s="32"/>
      <c r="CM265" s="32"/>
      <c r="CN265" s="32"/>
      <c r="CO265" s="32"/>
      <c r="CP265" s="32"/>
      <c r="CQ265" s="32"/>
      <c r="CR265" s="32"/>
      <c r="CS265" s="32"/>
      <c r="CT265" s="32"/>
      <c r="CU265" s="32"/>
      <c r="CV265" s="32"/>
      <c r="CW265" s="32"/>
      <c r="CX265" s="32"/>
      <c r="CY265" s="32"/>
    </row>
    <row r="266" spans="4:103" s="33" customFormat="1" ht="30" customHeight="1">
      <c r="D266" s="29"/>
      <c r="E266" s="29"/>
      <c r="G266" s="29"/>
      <c r="H266" s="29"/>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row>
    <row r="267" spans="4:103" s="33" customFormat="1" ht="30" customHeight="1">
      <c r="D267" s="29"/>
      <c r="E267" s="29"/>
      <c r="G267" s="29"/>
      <c r="H267" s="29"/>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row>
    <row r="268" spans="4:103" s="33" customFormat="1" ht="30" customHeight="1">
      <c r="D268" s="29"/>
      <c r="E268" s="29"/>
      <c r="G268" s="29"/>
      <c r="H268" s="29"/>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c r="BZ268" s="32"/>
      <c r="CA268" s="32"/>
      <c r="CB268" s="32"/>
      <c r="CC268" s="32"/>
      <c r="CD268" s="32"/>
      <c r="CE268" s="32"/>
      <c r="CF268" s="32"/>
      <c r="CG268" s="32"/>
      <c r="CH268" s="32"/>
      <c r="CI268" s="32"/>
      <c r="CJ268" s="32"/>
      <c r="CK268" s="32"/>
      <c r="CL268" s="32"/>
      <c r="CM268" s="32"/>
      <c r="CN268" s="32"/>
      <c r="CO268" s="32"/>
      <c r="CP268" s="32"/>
      <c r="CQ268" s="32"/>
      <c r="CR268" s="32"/>
      <c r="CS268" s="32"/>
      <c r="CT268" s="32"/>
      <c r="CU268" s="32"/>
      <c r="CV268" s="32"/>
      <c r="CW268" s="32"/>
      <c r="CX268" s="32"/>
      <c r="CY268" s="32"/>
    </row>
    <row r="269" spans="4:103" s="33" customFormat="1" ht="30" customHeight="1">
      <c r="D269" s="29"/>
      <c r="E269" s="29"/>
      <c r="G269" s="29"/>
      <c r="H269" s="29"/>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c r="CF269" s="32"/>
      <c r="CG269" s="32"/>
      <c r="CH269" s="32"/>
      <c r="CI269" s="32"/>
      <c r="CJ269" s="32"/>
      <c r="CK269" s="32"/>
      <c r="CL269" s="32"/>
      <c r="CM269" s="32"/>
      <c r="CN269" s="32"/>
      <c r="CO269" s="32"/>
      <c r="CP269" s="32"/>
      <c r="CQ269" s="32"/>
      <c r="CR269" s="32"/>
      <c r="CS269" s="32"/>
      <c r="CT269" s="32"/>
      <c r="CU269" s="32"/>
      <c r="CV269" s="32"/>
      <c r="CW269" s="32"/>
      <c r="CX269" s="32"/>
      <c r="CY269" s="32"/>
    </row>
    <row r="270" spans="4:103" s="33" customFormat="1" ht="30" customHeight="1">
      <c r="D270" s="29"/>
      <c r="E270" s="29"/>
      <c r="G270" s="29"/>
      <c r="H270" s="29"/>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c r="CF270" s="32"/>
      <c r="CG270" s="32"/>
      <c r="CH270" s="32"/>
      <c r="CI270" s="32"/>
      <c r="CJ270" s="32"/>
      <c r="CK270" s="32"/>
      <c r="CL270" s="32"/>
      <c r="CM270" s="32"/>
      <c r="CN270" s="32"/>
      <c r="CO270" s="32"/>
      <c r="CP270" s="32"/>
      <c r="CQ270" s="32"/>
      <c r="CR270" s="32"/>
      <c r="CS270" s="32"/>
      <c r="CT270" s="32"/>
      <c r="CU270" s="32"/>
      <c r="CV270" s="32"/>
      <c r="CW270" s="32"/>
      <c r="CX270" s="32"/>
      <c r="CY270" s="32"/>
    </row>
    <row r="271" spans="4:103" s="33" customFormat="1" ht="30" customHeight="1">
      <c r="D271" s="29"/>
      <c r="E271" s="29"/>
      <c r="G271" s="29"/>
      <c r="H271" s="29"/>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c r="CE271" s="32"/>
      <c r="CF271" s="32"/>
      <c r="CG271" s="32"/>
      <c r="CH271" s="32"/>
      <c r="CI271" s="32"/>
      <c r="CJ271" s="32"/>
      <c r="CK271" s="32"/>
      <c r="CL271" s="32"/>
      <c r="CM271" s="32"/>
      <c r="CN271" s="32"/>
      <c r="CO271" s="32"/>
      <c r="CP271" s="32"/>
      <c r="CQ271" s="32"/>
      <c r="CR271" s="32"/>
      <c r="CS271" s="32"/>
      <c r="CT271" s="32"/>
      <c r="CU271" s="32"/>
      <c r="CV271" s="32"/>
      <c r="CW271" s="32"/>
      <c r="CX271" s="32"/>
      <c r="CY271" s="32"/>
    </row>
    <row r="272" spans="4:103" s="33" customFormat="1" ht="30" customHeight="1">
      <c r="D272" s="29"/>
      <c r="E272" s="29"/>
      <c r="G272" s="29"/>
      <c r="H272" s="29"/>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c r="CE272" s="32"/>
      <c r="CF272" s="32"/>
      <c r="CG272" s="32"/>
      <c r="CH272" s="32"/>
      <c r="CI272" s="32"/>
      <c r="CJ272" s="32"/>
      <c r="CK272" s="32"/>
      <c r="CL272" s="32"/>
      <c r="CM272" s="32"/>
      <c r="CN272" s="32"/>
      <c r="CO272" s="32"/>
      <c r="CP272" s="32"/>
      <c r="CQ272" s="32"/>
      <c r="CR272" s="32"/>
      <c r="CS272" s="32"/>
      <c r="CT272" s="32"/>
      <c r="CU272" s="32"/>
      <c r="CV272" s="32"/>
      <c r="CW272" s="32"/>
      <c r="CX272" s="32"/>
      <c r="CY272" s="32"/>
    </row>
    <row r="273" spans="4:103" s="33" customFormat="1" ht="30" customHeight="1">
      <c r="D273" s="29"/>
      <c r="E273" s="29"/>
      <c r="G273" s="29"/>
      <c r="H273" s="29"/>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c r="CE273" s="32"/>
      <c r="CF273" s="32"/>
      <c r="CG273" s="32"/>
      <c r="CH273" s="32"/>
      <c r="CI273" s="32"/>
      <c r="CJ273" s="32"/>
      <c r="CK273" s="32"/>
      <c r="CL273" s="32"/>
      <c r="CM273" s="32"/>
      <c r="CN273" s="32"/>
      <c r="CO273" s="32"/>
      <c r="CP273" s="32"/>
      <c r="CQ273" s="32"/>
      <c r="CR273" s="32"/>
      <c r="CS273" s="32"/>
      <c r="CT273" s="32"/>
      <c r="CU273" s="32"/>
      <c r="CV273" s="32"/>
      <c r="CW273" s="32"/>
      <c r="CX273" s="32"/>
      <c r="CY273" s="32"/>
    </row>
    <row r="274" spans="4:103" s="33" customFormat="1" ht="30" customHeight="1">
      <c r="D274" s="29"/>
      <c r="E274" s="29"/>
      <c r="G274" s="29"/>
      <c r="H274" s="29"/>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c r="BZ274" s="32"/>
      <c r="CA274" s="32"/>
      <c r="CB274" s="32"/>
      <c r="CC274" s="32"/>
      <c r="CD274" s="32"/>
      <c r="CE274" s="32"/>
      <c r="CF274" s="32"/>
      <c r="CG274" s="32"/>
      <c r="CH274" s="32"/>
      <c r="CI274" s="32"/>
      <c r="CJ274" s="32"/>
      <c r="CK274" s="32"/>
      <c r="CL274" s="32"/>
      <c r="CM274" s="32"/>
      <c r="CN274" s="32"/>
      <c r="CO274" s="32"/>
      <c r="CP274" s="32"/>
      <c r="CQ274" s="32"/>
      <c r="CR274" s="32"/>
      <c r="CS274" s="32"/>
      <c r="CT274" s="32"/>
      <c r="CU274" s="32"/>
      <c r="CV274" s="32"/>
      <c r="CW274" s="32"/>
      <c r="CX274" s="32"/>
      <c r="CY274" s="32"/>
    </row>
    <row r="275" spans="4:103" s="33" customFormat="1" ht="30" customHeight="1">
      <c r="D275" s="29"/>
      <c r="E275" s="29"/>
      <c r="G275" s="29"/>
      <c r="H275" s="29"/>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G275" s="32"/>
      <c r="CH275" s="32"/>
      <c r="CI275" s="32"/>
      <c r="CJ275" s="32"/>
      <c r="CK275" s="32"/>
      <c r="CL275" s="32"/>
      <c r="CM275" s="32"/>
      <c r="CN275" s="32"/>
      <c r="CO275" s="32"/>
      <c r="CP275" s="32"/>
      <c r="CQ275" s="32"/>
      <c r="CR275" s="32"/>
      <c r="CS275" s="32"/>
      <c r="CT275" s="32"/>
      <c r="CU275" s="32"/>
      <c r="CV275" s="32"/>
      <c r="CW275" s="32"/>
      <c r="CX275" s="32"/>
      <c r="CY275" s="32"/>
    </row>
    <row r="276" spans="4:103" s="33" customFormat="1" ht="30" customHeight="1">
      <c r="D276" s="29"/>
      <c r="E276" s="29"/>
      <c r="G276" s="29"/>
      <c r="H276" s="29"/>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c r="CS276" s="32"/>
      <c r="CT276" s="32"/>
      <c r="CU276" s="32"/>
      <c r="CV276" s="32"/>
      <c r="CW276" s="32"/>
      <c r="CX276" s="32"/>
      <c r="CY276" s="32"/>
    </row>
    <row r="277" spans="4:103" s="33" customFormat="1" ht="30" customHeight="1">
      <c r="D277" s="29"/>
      <c r="E277" s="29"/>
      <c r="G277" s="29"/>
      <c r="H277" s="29"/>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c r="CF277" s="32"/>
      <c r="CG277" s="32"/>
      <c r="CH277" s="32"/>
      <c r="CI277" s="32"/>
      <c r="CJ277" s="32"/>
      <c r="CK277" s="32"/>
      <c r="CL277" s="32"/>
      <c r="CM277" s="32"/>
      <c r="CN277" s="32"/>
      <c r="CO277" s="32"/>
      <c r="CP277" s="32"/>
      <c r="CQ277" s="32"/>
      <c r="CR277" s="32"/>
      <c r="CS277" s="32"/>
      <c r="CT277" s="32"/>
      <c r="CU277" s="32"/>
      <c r="CV277" s="32"/>
      <c r="CW277" s="32"/>
      <c r="CX277" s="32"/>
      <c r="CY277" s="32"/>
    </row>
    <row r="278" spans="4:103" s="33" customFormat="1" ht="30" customHeight="1">
      <c r="D278" s="29"/>
      <c r="E278" s="29"/>
      <c r="G278" s="29"/>
      <c r="H278" s="29"/>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c r="CF278" s="32"/>
      <c r="CG278" s="32"/>
      <c r="CH278" s="32"/>
      <c r="CI278" s="32"/>
      <c r="CJ278" s="32"/>
      <c r="CK278" s="32"/>
      <c r="CL278" s="32"/>
      <c r="CM278" s="32"/>
      <c r="CN278" s="32"/>
      <c r="CO278" s="32"/>
      <c r="CP278" s="32"/>
      <c r="CQ278" s="32"/>
      <c r="CR278" s="32"/>
      <c r="CS278" s="32"/>
      <c r="CT278" s="32"/>
      <c r="CU278" s="32"/>
      <c r="CV278" s="32"/>
      <c r="CW278" s="32"/>
      <c r="CX278" s="32"/>
      <c r="CY278" s="32"/>
    </row>
    <row r="279" spans="4:103" s="33" customFormat="1" ht="30" customHeight="1">
      <c r="D279" s="29"/>
      <c r="E279" s="29"/>
      <c r="G279" s="29"/>
      <c r="H279" s="29"/>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c r="CF279" s="32"/>
      <c r="CG279" s="32"/>
      <c r="CH279" s="32"/>
      <c r="CI279" s="32"/>
      <c r="CJ279" s="32"/>
      <c r="CK279" s="32"/>
      <c r="CL279" s="32"/>
      <c r="CM279" s="32"/>
      <c r="CN279" s="32"/>
      <c r="CO279" s="32"/>
      <c r="CP279" s="32"/>
      <c r="CQ279" s="32"/>
      <c r="CR279" s="32"/>
      <c r="CS279" s="32"/>
      <c r="CT279" s="32"/>
      <c r="CU279" s="32"/>
      <c r="CV279" s="32"/>
      <c r="CW279" s="32"/>
      <c r="CX279" s="32"/>
      <c r="CY279" s="32"/>
    </row>
    <row r="280" spans="4:103" s="33" customFormat="1" ht="30" customHeight="1">
      <c r="D280" s="29"/>
      <c r="E280" s="29"/>
      <c r="G280" s="29"/>
      <c r="H280" s="29"/>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c r="BZ280" s="32"/>
      <c r="CA280" s="32"/>
      <c r="CB280" s="32"/>
      <c r="CC280" s="32"/>
      <c r="CD280" s="32"/>
      <c r="CE280" s="32"/>
      <c r="CF280" s="32"/>
      <c r="CG280" s="32"/>
      <c r="CH280" s="32"/>
      <c r="CI280" s="32"/>
      <c r="CJ280" s="32"/>
      <c r="CK280" s="32"/>
      <c r="CL280" s="32"/>
      <c r="CM280" s="32"/>
      <c r="CN280" s="32"/>
      <c r="CO280" s="32"/>
      <c r="CP280" s="32"/>
      <c r="CQ280" s="32"/>
      <c r="CR280" s="32"/>
      <c r="CS280" s="32"/>
      <c r="CT280" s="32"/>
      <c r="CU280" s="32"/>
      <c r="CV280" s="32"/>
      <c r="CW280" s="32"/>
      <c r="CX280" s="32"/>
      <c r="CY280" s="32"/>
    </row>
    <row r="281" spans="4:103" s="33" customFormat="1" ht="30" customHeight="1">
      <c r="D281" s="29"/>
      <c r="E281" s="29"/>
      <c r="G281" s="29"/>
      <c r="H281" s="29"/>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c r="CE281" s="32"/>
      <c r="CF281" s="32"/>
      <c r="CG281" s="32"/>
      <c r="CH281" s="32"/>
      <c r="CI281" s="32"/>
      <c r="CJ281" s="32"/>
      <c r="CK281" s="32"/>
      <c r="CL281" s="32"/>
      <c r="CM281" s="32"/>
      <c r="CN281" s="32"/>
      <c r="CO281" s="32"/>
      <c r="CP281" s="32"/>
      <c r="CQ281" s="32"/>
      <c r="CR281" s="32"/>
      <c r="CS281" s="32"/>
      <c r="CT281" s="32"/>
      <c r="CU281" s="32"/>
      <c r="CV281" s="32"/>
      <c r="CW281" s="32"/>
      <c r="CX281" s="32"/>
      <c r="CY281" s="32"/>
    </row>
    <row r="282" spans="4:103" s="33" customFormat="1" ht="30" customHeight="1">
      <c r="D282" s="29"/>
      <c r="E282" s="29"/>
      <c r="G282" s="29"/>
      <c r="H282" s="29"/>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2"/>
      <c r="CC282" s="32"/>
      <c r="CD282" s="32"/>
      <c r="CE282" s="32"/>
      <c r="CF282" s="32"/>
      <c r="CG282" s="32"/>
      <c r="CH282" s="32"/>
      <c r="CI282" s="32"/>
      <c r="CJ282" s="32"/>
      <c r="CK282" s="32"/>
      <c r="CL282" s="32"/>
      <c r="CM282" s="32"/>
      <c r="CN282" s="32"/>
      <c r="CO282" s="32"/>
      <c r="CP282" s="32"/>
      <c r="CQ282" s="32"/>
      <c r="CR282" s="32"/>
      <c r="CS282" s="32"/>
      <c r="CT282" s="32"/>
      <c r="CU282" s="32"/>
      <c r="CV282" s="32"/>
      <c r="CW282" s="32"/>
      <c r="CX282" s="32"/>
      <c r="CY282" s="32"/>
    </row>
    <row r="283" spans="4:103" s="33" customFormat="1" ht="30" customHeight="1">
      <c r="D283" s="29"/>
      <c r="E283" s="29"/>
      <c r="G283" s="29"/>
      <c r="H283" s="29"/>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32"/>
      <c r="CA283" s="32"/>
      <c r="CB283" s="32"/>
      <c r="CC283" s="32"/>
      <c r="CD283" s="32"/>
      <c r="CE283" s="32"/>
      <c r="CF283" s="32"/>
      <c r="CG283" s="32"/>
      <c r="CH283" s="32"/>
      <c r="CI283" s="32"/>
      <c r="CJ283" s="32"/>
      <c r="CK283" s="32"/>
      <c r="CL283" s="32"/>
      <c r="CM283" s="32"/>
      <c r="CN283" s="32"/>
      <c r="CO283" s="32"/>
      <c r="CP283" s="32"/>
      <c r="CQ283" s="32"/>
      <c r="CR283" s="32"/>
      <c r="CS283" s="32"/>
      <c r="CT283" s="32"/>
      <c r="CU283" s="32"/>
      <c r="CV283" s="32"/>
      <c r="CW283" s="32"/>
      <c r="CX283" s="32"/>
      <c r="CY283" s="32"/>
    </row>
    <row r="284" spans="4:103" s="33" customFormat="1" ht="30" customHeight="1">
      <c r="D284" s="29"/>
      <c r="E284" s="29"/>
      <c r="G284" s="29"/>
      <c r="H284" s="29"/>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32"/>
      <c r="CA284" s="32"/>
      <c r="CB284" s="32"/>
      <c r="CC284" s="32"/>
      <c r="CD284" s="32"/>
      <c r="CE284" s="32"/>
      <c r="CF284" s="32"/>
      <c r="CG284" s="32"/>
      <c r="CH284" s="32"/>
      <c r="CI284" s="32"/>
      <c r="CJ284" s="32"/>
      <c r="CK284" s="32"/>
      <c r="CL284" s="32"/>
      <c r="CM284" s="32"/>
      <c r="CN284" s="32"/>
      <c r="CO284" s="32"/>
      <c r="CP284" s="32"/>
      <c r="CQ284" s="32"/>
      <c r="CR284" s="32"/>
      <c r="CS284" s="32"/>
      <c r="CT284" s="32"/>
      <c r="CU284" s="32"/>
      <c r="CV284" s="32"/>
      <c r="CW284" s="32"/>
      <c r="CX284" s="32"/>
      <c r="CY284" s="32"/>
    </row>
    <row r="285" spans="4:103" s="33" customFormat="1" ht="30" customHeight="1">
      <c r="D285" s="29"/>
      <c r="E285" s="29"/>
      <c r="G285" s="29"/>
      <c r="H285" s="29"/>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32"/>
      <c r="CA285" s="32"/>
      <c r="CB285" s="32"/>
      <c r="CC285" s="32"/>
      <c r="CD285" s="32"/>
      <c r="CE285" s="32"/>
      <c r="CF285" s="32"/>
      <c r="CG285" s="32"/>
      <c r="CH285" s="32"/>
      <c r="CI285" s="32"/>
      <c r="CJ285" s="32"/>
      <c r="CK285" s="32"/>
      <c r="CL285" s="32"/>
      <c r="CM285" s="32"/>
      <c r="CN285" s="32"/>
      <c r="CO285" s="32"/>
      <c r="CP285" s="32"/>
      <c r="CQ285" s="32"/>
      <c r="CR285" s="32"/>
      <c r="CS285" s="32"/>
      <c r="CT285" s="32"/>
      <c r="CU285" s="32"/>
      <c r="CV285" s="32"/>
      <c r="CW285" s="32"/>
      <c r="CX285" s="32"/>
      <c r="CY285" s="32"/>
    </row>
    <row r="286" spans="4:103" s="33" customFormat="1" ht="30" customHeight="1">
      <c r="D286" s="29"/>
      <c r="E286" s="29"/>
      <c r="G286" s="29"/>
      <c r="H286" s="29"/>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c r="CF286" s="32"/>
      <c r="CG286" s="32"/>
      <c r="CH286" s="32"/>
      <c r="CI286" s="32"/>
      <c r="CJ286" s="32"/>
      <c r="CK286" s="32"/>
      <c r="CL286" s="32"/>
      <c r="CM286" s="32"/>
      <c r="CN286" s="32"/>
      <c r="CO286" s="32"/>
      <c r="CP286" s="32"/>
      <c r="CQ286" s="32"/>
      <c r="CR286" s="32"/>
      <c r="CS286" s="32"/>
      <c r="CT286" s="32"/>
      <c r="CU286" s="32"/>
      <c r="CV286" s="32"/>
      <c r="CW286" s="32"/>
      <c r="CX286" s="32"/>
      <c r="CY286" s="32"/>
    </row>
    <row r="287" spans="4:103" s="33" customFormat="1" ht="30" customHeight="1">
      <c r="D287" s="29"/>
      <c r="E287" s="29"/>
      <c r="G287" s="29"/>
      <c r="H287" s="29"/>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32"/>
      <c r="CC287" s="32"/>
      <c r="CD287" s="32"/>
      <c r="CE287" s="32"/>
      <c r="CF287" s="32"/>
      <c r="CG287" s="32"/>
      <c r="CH287" s="32"/>
      <c r="CI287" s="32"/>
      <c r="CJ287" s="32"/>
      <c r="CK287" s="32"/>
      <c r="CL287" s="32"/>
      <c r="CM287" s="32"/>
      <c r="CN287" s="32"/>
      <c r="CO287" s="32"/>
      <c r="CP287" s="32"/>
      <c r="CQ287" s="32"/>
      <c r="CR287" s="32"/>
      <c r="CS287" s="32"/>
      <c r="CT287" s="32"/>
      <c r="CU287" s="32"/>
      <c r="CV287" s="32"/>
      <c r="CW287" s="32"/>
      <c r="CX287" s="32"/>
      <c r="CY287" s="32"/>
    </row>
    <row r="288" spans="4:103" s="33" customFormat="1" ht="30" customHeight="1">
      <c r="D288" s="29"/>
      <c r="E288" s="29"/>
      <c r="G288" s="29"/>
      <c r="H288" s="29"/>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c r="CE288" s="32"/>
      <c r="CF288" s="32"/>
      <c r="CG288" s="32"/>
      <c r="CH288" s="32"/>
      <c r="CI288" s="32"/>
      <c r="CJ288" s="32"/>
      <c r="CK288" s="32"/>
      <c r="CL288" s="32"/>
      <c r="CM288" s="32"/>
      <c r="CN288" s="32"/>
      <c r="CO288" s="32"/>
      <c r="CP288" s="32"/>
      <c r="CQ288" s="32"/>
      <c r="CR288" s="32"/>
      <c r="CS288" s="32"/>
      <c r="CT288" s="32"/>
      <c r="CU288" s="32"/>
      <c r="CV288" s="32"/>
      <c r="CW288" s="32"/>
      <c r="CX288" s="32"/>
      <c r="CY288" s="32"/>
    </row>
    <row r="289" spans="4:103" s="33" customFormat="1" ht="30" customHeight="1">
      <c r="D289" s="29"/>
      <c r="E289" s="29"/>
      <c r="G289" s="29"/>
      <c r="H289" s="29"/>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32"/>
      <c r="CC289" s="32"/>
      <c r="CD289" s="32"/>
      <c r="CE289" s="32"/>
      <c r="CF289" s="32"/>
      <c r="CG289" s="32"/>
      <c r="CH289" s="32"/>
      <c r="CI289" s="32"/>
      <c r="CJ289" s="32"/>
      <c r="CK289" s="32"/>
      <c r="CL289" s="32"/>
      <c r="CM289" s="32"/>
      <c r="CN289" s="32"/>
      <c r="CO289" s="32"/>
      <c r="CP289" s="32"/>
      <c r="CQ289" s="32"/>
      <c r="CR289" s="32"/>
      <c r="CS289" s="32"/>
      <c r="CT289" s="32"/>
      <c r="CU289" s="32"/>
      <c r="CV289" s="32"/>
      <c r="CW289" s="32"/>
      <c r="CX289" s="32"/>
      <c r="CY289" s="32"/>
    </row>
    <row r="290" spans="4:103" s="33" customFormat="1" ht="30" customHeight="1">
      <c r="D290" s="29"/>
      <c r="E290" s="29"/>
      <c r="G290" s="29"/>
      <c r="H290" s="29"/>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32"/>
      <c r="CC290" s="32"/>
      <c r="CD290" s="32"/>
      <c r="CE290" s="32"/>
      <c r="CF290" s="32"/>
      <c r="CG290" s="32"/>
      <c r="CH290" s="32"/>
      <c r="CI290" s="32"/>
      <c r="CJ290" s="32"/>
      <c r="CK290" s="32"/>
      <c r="CL290" s="32"/>
      <c r="CM290" s="32"/>
      <c r="CN290" s="32"/>
      <c r="CO290" s="32"/>
      <c r="CP290" s="32"/>
      <c r="CQ290" s="32"/>
      <c r="CR290" s="32"/>
      <c r="CS290" s="32"/>
      <c r="CT290" s="32"/>
      <c r="CU290" s="32"/>
      <c r="CV290" s="32"/>
      <c r="CW290" s="32"/>
      <c r="CX290" s="32"/>
      <c r="CY290" s="32"/>
    </row>
    <row r="291" spans="4:103" s="33" customFormat="1" ht="30" customHeight="1">
      <c r="D291" s="29"/>
      <c r="E291" s="29"/>
      <c r="G291" s="29"/>
      <c r="H291" s="29"/>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32"/>
      <c r="CC291" s="32"/>
      <c r="CD291" s="32"/>
      <c r="CE291" s="32"/>
      <c r="CF291" s="32"/>
      <c r="CG291" s="32"/>
      <c r="CH291" s="32"/>
      <c r="CI291" s="32"/>
      <c r="CJ291" s="32"/>
      <c r="CK291" s="32"/>
      <c r="CL291" s="32"/>
      <c r="CM291" s="32"/>
      <c r="CN291" s="32"/>
      <c r="CO291" s="32"/>
      <c r="CP291" s="32"/>
      <c r="CQ291" s="32"/>
      <c r="CR291" s="32"/>
      <c r="CS291" s="32"/>
      <c r="CT291" s="32"/>
      <c r="CU291" s="32"/>
      <c r="CV291" s="32"/>
      <c r="CW291" s="32"/>
      <c r="CX291" s="32"/>
      <c r="CY291" s="32"/>
    </row>
    <row r="292" spans="4:103" s="33" customFormat="1" ht="30" customHeight="1">
      <c r="D292" s="29"/>
      <c r="E292" s="29"/>
      <c r="G292" s="29"/>
      <c r="H292" s="29"/>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32"/>
      <c r="CC292" s="32"/>
      <c r="CD292" s="32"/>
      <c r="CE292" s="32"/>
      <c r="CF292" s="32"/>
      <c r="CG292" s="32"/>
      <c r="CH292" s="32"/>
      <c r="CI292" s="32"/>
      <c r="CJ292" s="32"/>
      <c r="CK292" s="32"/>
      <c r="CL292" s="32"/>
      <c r="CM292" s="32"/>
      <c r="CN292" s="32"/>
      <c r="CO292" s="32"/>
      <c r="CP292" s="32"/>
      <c r="CQ292" s="32"/>
      <c r="CR292" s="32"/>
      <c r="CS292" s="32"/>
      <c r="CT292" s="32"/>
      <c r="CU292" s="32"/>
      <c r="CV292" s="32"/>
      <c r="CW292" s="32"/>
      <c r="CX292" s="32"/>
      <c r="CY292" s="32"/>
    </row>
    <row r="293" spans="4:103" s="33" customFormat="1" ht="30" customHeight="1">
      <c r="D293" s="29"/>
      <c r="E293" s="29"/>
      <c r="G293" s="29"/>
      <c r="H293" s="29"/>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c r="CF293" s="32"/>
      <c r="CG293" s="32"/>
      <c r="CH293" s="32"/>
      <c r="CI293" s="32"/>
      <c r="CJ293" s="32"/>
      <c r="CK293" s="32"/>
      <c r="CL293" s="32"/>
      <c r="CM293" s="32"/>
      <c r="CN293" s="32"/>
      <c r="CO293" s="32"/>
      <c r="CP293" s="32"/>
      <c r="CQ293" s="32"/>
      <c r="CR293" s="32"/>
      <c r="CS293" s="32"/>
      <c r="CT293" s="32"/>
      <c r="CU293" s="32"/>
      <c r="CV293" s="32"/>
      <c r="CW293" s="32"/>
      <c r="CX293" s="32"/>
      <c r="CY293" s="32"/>
    </row>
    <row r="294" spans="4:103" s="33" customFormat="1" ht="30" customHeight="1">
      <c r="D294" s="29"/>
      <c r="E294" s="29"/>
      <c r="G294" s="29"/>
      <c r="H294" s="29"/>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c r="BZ294" s="32"/>
      <c r="CA294" s="32"/>
      <c r="CB294" s="32"/>
      <c r="CC294" s="32"/>
      <c r="CD294" s="32"/>
      <c r="CE294" s="32"/>
      <c r="CF294" s="32"/>
      <c r="CG294" s="32"/>
      <c r="CH294" s="32"/>
      <c r="CI294" s="32"/>
      <c r="CJ294" s="32"/>
      <c r="CK294" s="32"/>
      <c r="CL294" s="32"/>
      <c r="CM294" s="32"/>
      <c r="CN294" s="32"/>
      <c r="CO294" s="32"/>
      <c r="CP294" s="32"/>
      <c r="CQ294" s="32"/>
      <c r="CR294" s="32"/>
      <c r="CS294" s="32"/>
      <c r="CT294" s="32"/>
      <c r="CU294" s="32"/>
      <c r="CV294" s="32"/>
      <c r="CW294" s="32"/>
      <c r="CX294" s="32"/>
      <c r="CY294" s="32"/>
    </row>
    <row r="295" spans="4:103" s="33" customFormat="1" ht="30" customHeight="1">
      <c r="D295" s="29"/>
      <c r="E295" s="29"/>
      <c r="G295" s="29"/>
      <c r="H295" s="29"/>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c r="CE295" s="32"/>
      <c r="CF295" s="32"/>
      <c r="CG295" s="32"/>
      <c r="CH295" s="32"/>
      <c r="CI295" s="32"/>
      <c r="CJ295" s="32"/>
      <c r="CK295" s="32"/>
      <c r="CL295" s="32"/>
      <c r="CM295" s="32"/>
      <c r="CN295" s="32"/>
      <c r="CO295" s="32"/>
      <c r="CP295" s="32"/>
      <c r="CQ295" s="32"/>
      <c r="CR295" s="32"/>
      <c r="CS295" s="32"/>
      <c r="CT295" s="32"/>
      <c r="CU295" s="32"/>
      <c r="CV295" s="32"/>
      <c r="CW295" s="32"/>
      <c r="CX295" s="32"/>
      <c r="CY295" s="32"/>
    </row>
    <row r="296" spans="4:103" s="33" customFormat="1" ht="30" customHeight="1">
      <c r="D296" s="29"/>
      <c r="E296" s="29"/>
      <c r="G296" s="29"/>
      <c r="H296" s="29"/>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c r="BR296" s="32"/>
      <c r="BS296" s="32"/>
      <c r="BT296" s="32"/>
      <c r="BU296" s="32"/>
      <c r="BV296" s="32"/>
      <c r="BW296" s="32"/>
      <c r="BX296" s="32"/>
      <c r="BY296" s="32"/>
      <c r="BZ296" s="32"/>
      <c r="CA296" s="32"/>
      <c r="CB296" s="32"/>
      <c r="CC296" s="32"/>
      <c r="CD296" s="32"/>
      <c r="CE296" s="32"/>
      <c r="CF296" s="32"/>
      <c r="CG296" s="32"/>
      <c r="CH296" s="32"/>
      <c r="CI296" s="32"/>
      <c r="CJ296" s="32"/>
      <c r="CK296" s="32"/>
      <c r="CL296" s="32"/>
      <c r="CM296" s="32"/>
      <c r="CN296" s="32"/>
      <c r="CO296" s="32"/>
      <c r="CP296" s="32"/>
      <c r="CQ296" s="32"/>
      <c r="CR296" s="32"/>
      <c r="CS296" s="32"/>
      <c r="CT296" s="32"/>
      <c r="CU296" s="32"/>
      <c r="CV296" s="32"/>
      <c r="CW296" s="32"/>
      <c r="CX296" s="32"/>
      <c r="CY296" s="32"/>
    </row>
    <row r="297" spans="4:103" s="33" customFormat="1" ht="30" customHeight="1">
      <c r="D297" s="29"/>
      <c r="E297" s="29"/>
      <c r="G297" s="29"/>
      <c r="H297" s="29"/>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c r="BI297" s="32"/>
      <c r="BJ297" s="32"/>
      <c r="BK297" s="32"/>
      <c r="BL297" s="32"/>
      <c r="BM297" s="32"/>
      <c r="BN297" s="32"/>
      <c r="BO297" s="32"/>
      <c r="BP297" s="32"/>
      <c r="BQ297" s="32"/>
      <c r="BR297" s="32"/>
      <c r="BS297" s="32"/>
      <c r="BT297" s="32"/>
      <c r="BU297" s="32"/>
      <c r="BV297" s="32"/>
      <c r="BW297" s="32"/>
      <c r="BX297" s="32"/>
      <c r="BY297" s="32"/>
      <c r="BZ297" s="32"/>
      <c r="CA297" s="32"/>
      <c r="CB297" s="32"/>
      <c r="CC297" s="32"/>
      <c r="CD297" s="32"/>
      <c r="CE297" s="32"/>
      <c r="CF297" s="32"/>
      <c r="CG297" s="32"/>
      <c r="CH297" s="32"/>
      <c r="CI297" s="32"/>
      <c r="CJ297" s="32"/>
      <c r="CK297" s="32"/>
      <c r="CL297" s="32"/>
      <c r="CM297" s="32"/>
      <c r="CN297" s="32"/>
      <c r="CO297" s="32"/>
      <c r="CP297" s="32"/>
      <c r="CQ297" s="32"/>
      <c r="CR297" s="32"/>
      <c r="CS297" s="32"/>
      <c r="CT297" s="32"/>
      <c r="CU297" s="32"/>
      <c r="CV297" s="32"/>
      <c r="CW297" s="32"/>
      <c r="CX297" s="32"/>
      <c r="CY297" s="32"/>
    </row>
    <row r="298" spans="4:103" s="33" customFormat="1" ht="30" customHeight="1">
      <c r="D298" s="29"/>
      <c r="E298" s="29"/>
      <c r="G298" s="29"/>
      <c r="H298" s="29"/>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32"/>
      <c r="BO298" s="32"/>
      <c r="BP298" s="32"/>
      <c r="BQ298" s="32"/>
      <c r="BR298" s="32"/>
      <c r="BS298" s="32"/>
      <c r="BT298" s="32"/>
      <c r="BU298" s="32"/>
      <c r="BV298" s="32"/>
      <c r="BW298" s="32"/>
      <c r="BX298" s="32"/>
      <c r="BY298" s="32"/>
      <c r="BZ298" s="32"/>
      <c r="CA298" s="32"/>
      <c r="CB298" s="32"/>
      <c r="CC298" s="32"/>
      <c r="CD298" s="32"/>
      <c r="CE298" s="32"/>
      <c r="CF298" s="32"/>
      <c r="CG298" s="32"/>
      <c r="CH298" s="32"/>
      <c r="CI298" s="32"/>
      <c r="CJ298" s="32"/>
      <c r="CK298" s="32"/>
      <c r="CL298" s="32"/>
      <c r="CM298" s="32"/>
      <c r="CN298" s="32"/>
      <c r="CO298" s="32"/>
      <c r="CP298" s="32"/>
      <c r="CQ298" s="32"/>
      <c r="CR298" s="32"/>
      <c r="CS298" s="32"/>
      <c r="CT298" s="32"/>
      <c r="CU298" s="32"/>
      <c r="CV298" s="32"/>
      <c r="CW298" s="32"/>
      <c r="CX298" s="32"/>
      <c r="CY298" s="32"/>
    </row>
    <row r="299" spans="4:103" s="33" customFormat="1" ht="30" customHeight="1">
      <c r="D299" s="29"/>
      <c r="E299" s="29"/>
      <c r="G299" s="29"/>
      <c r="H299" s="29"/>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c r="BZ299" s="32"/>
      <c r="CA299" s="32"/>
      <c r="CB299" s="32"/>
      <c r="CC299" s="32"/>
      <c r="CD299" s="32"/>
      <c r="CE299" s="32"/>
      <c r="CF299" s="32"/>
      <c r="CG299" s="32"/>
      <c r="CH299" s="32"/>
      <c r="CI299" s="32"/>
      <c r="CJ299" s="32"/>
      <c r="CK299" s="32"/>
      <c r="CL299" s="32"/>
      <c r="CM299" s="32"/>
      <c r="CN299" s="32"/>
      <c r="CO299" s="32"/>
      <c r="CP299" s="32"/>
      <c r="CQ299" s="32"/>
      <c r="CR299" s="32"/>
      <c r="CS299" s="32"/>
      <c r="CT299" s="32"/>
      <c r="CU299" s="32"/>
      <c r="CV299" s="32"/>
      <c r="CW299" s="32"/>
      <c r="CX299" s="32"/>
      <c r="CY299" s="32"/>
    </row>
    <row r="300" spans="4:103" s="33" customFormat="1" ht="30" customHeight="1">
      <c r="D300" s="29"/>
      <c r="E300" s="29"/>
      <c r="G300" s="29"/>
      <c r="H300" s="29"/>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c r="BZ300" s="32"/>
      <c r="CA300" s="32"/>
      <c r="CB300" s="32"/>
      <c r="CC300" s="32"/>
      <c r="CD300" s="32"/>
      <c r="CE300" s="32"/>
      <c r="CF300" s="32"/>
      <c r="CG300" s="32"/>
      <c r="CH300" s="32"/>
      <c r="CI300" s="32"/>
      <c r="CJ300" s="32"/>
      <c r="CK300" s="32"/>
      <c r="CL300" s="32"/>
      <c r="CM300" s="32"/>
      <c r="CN300" s="32"/>
      <c r="CO300" s="32"/>
      <c r="CP300" s="32"/>
      <c r="CQ300" s="32"/>
      <c r="CR300" s="32"/>
      <c r="CS300" s="32"/>
      <c r="CT300" s="32"/>
      <c r="CU300" s="32"/>
      <c r="CV300" s="32"/>
      <c r="CW300" s="32"/>
      <c r="CX300" s="32"/>
      <c r="CY300" s="32"/>
    </row>
    <row r="301" spans="4:103" s="33" customFormat="1" ht="30" customHeight="1">
      <c r="D301" s="29"/>
      <c r="E301" s="29"/>
      <c r="G301" s="29"/>
      <c r="H301" s="29"/>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32"/>
      <c r="BP301" s="32"/>
      <c r="BQ301" s="32"/>
      <c r="BR301" s="32"/>
      <c r="BS301" s="32"/>
      <c r="BT301" s="32"/>
      <c r="BU301" s="32"/>
      <c r="BV301" s="32"/>
      <c r="BW301" s="32"/>
      <c r="BX301" s="32"/>
      <c r="BY301" s="32"/>
      <c r="BZ301" s="32"/>
      <c r="CA301" s="32"/>
      <c r="CB301" s="32"/>
      <c r="CC301" s="32"/>
      <c r="CD301" s="32"/>
      <c r="CE301" s="32"/>
      <c r="CF301" s="32"/>
      <c r="CG301" s="32"/>
      <c r="CH301" s="32"/>
      <c r="CI301" s="32"/>
      <c r="CJ301" s="32"/>
      <c r="CK301" s="32"/>
      <c r="CL301" s="32"/>
      <c r="CM301" s="32"/>
      <c r="CN301" s="32"/>
      <c r="CO301" s="32"/>
      <c r="CP301" s="32"/>
      <c r="CQ301" s="32"/>
      <c r="CR301" s="32"/>
      <c r="CS301" s="32"/>
      <c r="CT301" s="32"/>
      <c r="CU301" s="32"/>
      <c r="CV301" s="32"/>
      <c r="CW301" s="32"/>
      <c r="CX301" s="32"/>
      <c r="CY301" s="32"/>
    </row>
    <row r="302" spans="4:103" s="33" customFormat="1" ht="30" customHeight="1">
      <c r="D302" s="29"/>
      <c r="E302" s="29"/>
      <c r="G302" s="29"/>
      <c r="H302" s="29"/>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c r="BJ302" s="32"/>
      <c r="BK302" s="32"/>
      <c r="BL302" s="32"/>
      <c r="BM302" s="32"/>
      <c r="BN302" s="32"/>
      <c r="BO302" s="32"/>
      <c r="BP302" s="32"/>
      <c r="BQ302" s="32"/>
      <c r="BR302" s="32"/>
      <c r="BS302" s="32"/>
      <c r="BT302" s="32"/>
      <c r="BU302" s="32"/>
      <c r="BV302" s="32"/>
      <c r="BW302" s="32"/>
      <c r="BX302" s="32"/>
      <c r="BY302" s="32"/>
      <c r="BZ302" s="32"/>
      <c r="CA302" s="32"/>
      <c r="CB302" s="32"/>
      <c r="CC302" s="32"/>
      <c r="CD302" s="32"/>
      <c r="CE302" s="32"/>
      <c r="CF302" s="32"/>
      <c r="CG302" s="32"/>
      <c r="CH302" s="32"/>
      <c r="CI302" s="32"/>
      <c r="CJ302" s="32"/>
      <c r="CK302" s="32"/>
      <c r="CL302" s="32"/>
      <c r="CM302" s="32"/>
      <c r="CN302" s="32"/>
      <c r="CO302" s="32"/>
      <c r="CP302" s="32"/>
      <c r="CQ302" s="32"/>
      <c r="CR302" s="32"/>
      <c r="CS302" s="32"/>
      <c r="CT302" s="32"/>
      <c r="CU302" s="32"/>
      <c r="CV302" s="32"/>
      <c r="CW302" s="32"/>
      <c r="CX302" s="32"/>
      <c r="CY302" s="32"/>
    </row>
    <row r="303" spans="4:103" s="33" customFormat="1" ht="30" customHeight="1">
      <c r="D303" s="29"/>
      <c r="E303" s="29"/>
      <c r="G303" s="29"/>
      <c r="H303" s="29"/>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c r="BI303" s="32"/>
      <c r="BJ303" s="32"/>
      <c r="BK303" s="32"/>
      <c r="BL303" s="32"/>
      <c r="BM303" s="32"/>
      <c r="BN303" s="32"/>
      <c r="BO303" s="32"/>
      <c r="BP303" s="32"/>
      <c r="BQ303" s="32"/>
      <c r="BR303" s="32"/>
      <c r="BS303" s="32"/>
      <c r="BT303" s="32"/>
      <c r="BU303" s="32"/>
      <c r="BV303" s="32"/>
      <c r="BW303" s="32"/>
      <c r="BX303" s="32"/>
      <c r="BY303" s="32"/>
      <c r="BZ303" s="32"/>
      <c r="CA303" s="32"/>
      <c r="CB303" s="32"/>
      <c r="CC303" s="32"/>
      <c r="CD303" s="32"/>
      <c r="CE303" s="32"/>
      <c r="CF303" s="32"/>
      <c r="CG303" s="32"/>
      <c r="CH303" s="32"/>
      <c r="CI303" s="32"/>
      <c r="CJ303" s="32"/>
      <c r="CK303" s="32"/>
      <c r="CL303" s="32"/>
      <c r="CM303" s="32"/>
      <c r="CN303" s="32"/>
      <c r="CO303" s="32"/>
      <c r="CP303" s="32"/>
      <c r="CQ303" s="32"/>
      <c r="CR303" s="32"/>
      <c r="CS303" s="32"/>
      <c r="CT303" s="32"/>
      <c r="CU303" s="32"/>
      <c r="CV303" s="32"/>
      <c r="CW303" s="32"/>
      <c r="CX303" s="32"/>
      <c r="CY303" s="32"/>
    </row>
    <row r="304" spans="4:103" s="33" customFormat="1" ht="30" customHeight="1">
      <c r="D304" s="29"/>
      <c r="E304" s="29"/>
      <c r="G304" s="29"/>
      <c r="H304" s="29"/>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c r="BI304" s="32"/>
      <c r="BJ304" s="32"/>
      <c r="BK304" s="32"/>
      <c r="BL304" s="32"/>
      <c r="BM304" s="32"/>
      <c r="BN304" s="32"/>
      <c r="BO304" s="32"/>
      <c r="BP304" s="32"/>
      <c r="BQ304" s="32"/>
      <c r="BR304" s="32"/>
      <c r="BS304" s="32"/>
      <c r="BT304" s="32"/>
      <c r="BU304" s="32"/>
      <c r="BV304" s="32"/>
      <c r="BW304" s="32"/>
      <c r="BX304" s="32"/>
      <c r="BY304" s="32"/>
      <c r="BZ304" s="32"/>
      <c r="CA304" s="32"/>
      <c r="CB304" s="32"/>
      <c r="CC304" s="32"/>
      <c r="CD304" s="32"/>
      <c r="CE304" s="32"/>
      <c r="CF304" s="32"/>
      <c r="CG304" s="32"/>
      <c r="CH304" s="32"/>
      <c r="CI304" s="32"/>
      <c r="CJ304" s="32"/>
      <c r="CK304" s="32"/>
      <c r="CL304" s="32"/>
      <c r="CM304" s="32"/>
      <c r="CN304" s="32"/>
      <c r="CO304" s="32"/>
      <c r="CP304" s="32"/>
      <c r="CQ304" s="32"/>
      <c r="CR304" s="32"/>
      <c r="CS304" s="32"/>
      <c r="CT304" s="32"/>
      <c r="CU304" s="32"/>
      <c r="CV304" s="32"/>
      <c r="CW304" s="32"/>
      <c r="CX304" s="32"/>
      <c r="CY304" s="32"/>
    </row>
    <row r="305" spans="4:103" s="33" customFormat="1" ht="30" customHeight="1">
      <c r="D305" s="29"/>
      <c r="E305" s="29"/>
      <c r="G305" s="29"/>
      <c r="H305" s="29"/>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32"/>
      <c r="BP305" s="32"/>
      <c r="BQ305" s="32"/>
      <c r="BR305" s="32"/>
      <c r="BS305" s="32"/>
      <c r="BT305" s="32"/>
      <c r="BU305" s="32"/>
      <c r="BV305" s="32"/>
      <c r="BW305" s="32"/>
      <c r="BX305" s="32"/>
      <c r="BY305" s="32"/>
      <c r="BZ305" s="32"/>
      <c r="CA305" s="32"/>
      <c r="CB305" s="32"/>
      <c r="CC305" s="32"/>
      <c r="CD305" s="32"/>
      <c r="CE305" s="32"/>
      <c r="CF305" s="32"/>
      <c r="CG305" s="32"/>
      <c r="CH305" s="32"/>
      <c r="CI305" s="32"/>
      <c r="CJ305" s="32"/>
      <c r="CK305" s="32"/>
      <c r="CL305" s="32"/>
      <c r="CM305" s="32"/>
      <c r="CN305" s="32"/>
      <c r="CO305" s="32"/>
      <c r="CP305" s="32"/>
      <c r="CQ305" s="32"/>
      <c r="CR305" s="32"/>
      <c r="CS305" s="32"/>
      <c r="CT305" s="32"/>
      <c r="CU305" s="32"/>
      <c r="CV305" s="32"/>
      <c r="CW305" s="32"/>
      <c r="CX305" s="32"/>
      <c r="CY305" s="32"/>
    </row>
    <row r="306" spans="4:103" s="33" customFormat="1" ht="30" customHeight="1">
      <c r="D306" s="29"/>
      <c r="E306" s="29"/>
      <c r="G306" s="29"/>
      <c r="H306" s="29"/>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CX306" s="32"/>
      <c r="CY306" s="32"/>
    </row>
    <row r="307" spans="4:103" s="33" customFormat="1" ht="30" customHeight="1">
      <c r="D307" s="29"/>
      <c r="E307" s="29"/>
      <c r="G307" s="29"/>
      <c r="H307" s="29"/>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2"/>
      <c r="BW307" s="32"/>
      <c r="BX307" s="32"/>
      <c r="BY307" s="32"/>
      <c r="BZ307" s="32"/>
      <c r="CA307" s="32"/>
      <c r="CB307" s="32"/>
      <c r="CC307" s="32"/>
      <c r="CD307" s="32"/>
      <c r="CE307" s="32"/>
      <c r="CF307" s="32"/>
      <c r="CG307" s="32"/>
      <c r="CH307" s="32"/>
      <c r="CI307" s="32"/>
      <c r="CJ307" s="32"/>
      <c r="CK307" s="32"/>
      <c r="CL307" s="32"/>
      <c r="CM307" s="32"/>
      <c r="CN307" s="32"/>
      <c r="CO307" s="32"/>
      <c r="CP307" s="32"/>
      <c r="CQ307" s="32"/>
      <c r="CR307" s="32"/>
      <c r="CS307" s="32"/>
      <c r="CT307" s="32"/>
      <c r="CU307" s="32"/>
      <c r="CV307" s="32"/>
      <c r="CW307" s="32"/>
      <c r="CX307" s="32"/>
      <c r="CY307" s="32"/>
    </row>
    <row r="308" spans="4:103" s="33" customFormat="1" ht="30" customHeight="1">
      <c r="D308" s="29"/>
      <c r="E308" s="29"/>
      <c r="G308" s="29"/>
      <c r="H308" s="29"/>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c r="BJ308" s="32"/>
      <c r="BK308" s="32"/>
      <c r="BL308" s="32"/>
      <c r="BM308" s="32"/>
      <c r="BN308" s="32"/>
      <c r="BO308" s="32"/>
      <c r="BP308" s="32"/>
      <c r="BQ308" s="32"/>
      <c r="BR308" s="32"/>
      <c r="BS308" s="32"/>
      <c r="BT308" s="32"/>
      <c r="BU308" s="32"/>
      <c r="BV308" s="32"/>
      <c r="BW308" s="32"/>
      <c r="BX308" s="32"/>
      <c r="BY308" s="32"/>
      <c r="BZ308" s="32"/>
      <c r="CA308" s="32"/>
      <c r="CB308" s="32"/>
      <c r="CC308" s="32"/>
      <c r="CD308" s="32"/>
      <c r="CE308" s="32"/>
      <c r="CF308" s="32"/>
      <c r="CG308" s="32"/>
      <c r="CH308" s="32"/>
      <c r="CI308" s="32"/>
      <c r="CJ308" s="32"/>
      <c r="CK308" s="32"/>
      <c r="CL308" s="32"/>
      <c r="CM308" s="32"/>
      <c r="CN308" s="32"/>
      <c r="CO308" s="32"/>
      <c r="CP308" s="32"/>
      <c r="CQ308" s="32"/>
      <c r="CR308" s="32"/>
      <c r="CS308" s="32"/>
      <c r="CT308" s="32"/>
      <c r="CU308" s="32"/>
      <c r="CV308" s="32"/>
      <c r="CW308" s="32"/>
      <c r="CX308" s="32"/>
      <c r="CY308" s="32"/>
    </row>
    <row r="309" spans="4:103" s="33" customFormat="1" ht="30" customHeight="1">
      <c r="D309" s="29"/>
      <c r="E309" s="29"/>
      <c r="G309" s="29"/>
      <c r="H309" s="29"/>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c r="BK309" s="32"/>
      <c r="BL309" s="32"/>
      <c r="BM309" s="32"/>
      <c r="BN309" s="32"/>
      <c r="BO309" s="32"/>
      <c r="BP309" s="32"/>
      <c r="BQ309" s="32"/>
      <c r="BR309" s="32"/>
      <c r="BS309" s="32"/>
      <c r="BT309" s="32"/>
      <c r="BU309" s="32"/>
      <c r="BV309" s="32"/>
      <c r="BW309" s="32"/>
      <c r="BX309" s="32"/>
      <c r="BY309" s="32"/>
      <c r="BZ309" s="32"/>
      <c r="CA309" s="32"/>
      <c r="CB309" s="32"/>
      <c r="CC309" s="32"/>
      <c r="CD309" s="32"/>
      <c r="CE309" s="32"/>
      <c r="CF309" s="32"/>
      <c r="CG309" s="32"/>
      <c r="CH309" s="32"/>
      <c r="CI309" s="32"/>
      <c r="CJ309" s="32"/>
      <c r="CK309" s="32"/>
      <c r="CL309" s="32"/>
      <c r="CM309" s="32"/>
      <c r="CN309" s="32"/>
      <c r="CO309" s="32"/>
      <c r="CP309" s="32"/>
      <c r="CQ309" s="32"/>
      <c r="CR309" s="32"/>
      <c r="CS309" s="32"/>
      <c r="CT309" s="32"/>
      <c r="CU309" s="32"/>
      <c r="CV309" s="32"/>
      <c r="CW309" s="32"/>
      <c r="CX309" s="32"/>
      <c r="CY309" s="32"/>
    </row>
    <row r="310" spans="4:103" s="33" customFormat="1" ht="30" customHeight="1">
      <c r="D310" s="29"/>
      <c r="E310" s="29"/>
      <c r="G310" s="29"/>
      <c r="H310" s="29"/>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row>
    <row r="311" spans="4:103" s="33" customFormat="1" ht="30" customHeight="1">
      <c r="D311" s="29"/>
      <c r="E311" s="29"/>
      <c r="G311" s="29"/>
      <c r="H311" s="29"/>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32"/>
      <c r="BP311" s="32"/>
      <c r="BQ311" s="32"/>
      <c r="BR311" s="32"/>
      <c r="BS311" s="32"/>
      <c r="BT311" s="32"/>
      <c r="BU311" s="32"/>
      <c r="BV311" s="32"/>
      <c r="BW311" s="32"/>
      <c r="BX311" s="32"/>
      <c r="BY311" s="32"/>
      <c r="BZ311" s="32"/>
      <c r="CA311" s="32"/>
      <c r="CB311" s="32"/>
      <c r="CC311" s="32"/>
      <c r="CD311" s="32"/>
      <c r="CE311" s="32"/>
      <c r="CF311" s="32"/>
      <c r="CG311" s="32"/>
      <c r="CH311" s="32"/>
      <c r="CI311" s="32"/>
      <c r="CJ311" s="32"/>
      <c r="CK311" s="32"/>
      <c r="CL311" s="32"/>
      <c r="CM311" s="32"/>
      <c r="CN311" s="32"/>
      <c r="CO311" s="32"/>
      <c r="CP311" s="32"/>
      <c r="CQ311" s="32"/>
      <c r="CR311" s="32"/>
      <c r="CS311" s="32"/>
      <c r="CT311" s="32"/>
      <c r="CU311" s="32"/>
      <c r="CV311" s="32"/>
      <c r="CW311" s="32"/>
      <c r="CX311" s="32"/>
      <c r="CY311" s="32"/>
    </row>
    <row r="312" spans="4:103" s="33" customFormat="1" ht="30" customHeight="1">
      <c r="D312" s="29"/>
      <c r="E312" s="29"/>
      <c r="G312" s="29"/>
      <c r="H312" s="29"/>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c r="BK312" s="32"/>
      <c r="BL312" s="32"/>
      <c r="BM312" s="32"/>
      <c r="BN312" s="32"/>
      <c r="BO312" s="32"/>
      <c r="BP312" s="32"/>
      <c r="BQ312" s="32"/>
      <c r="BR312" s="32"/>
      <c r="BS312" s="32"/>
      <c r="BT312" s="32"/>
      <c r="BU312" s="32"/>
      <c r="BV312" s="32"/>
      <c r="BW312" s="32"/>
      <c r="BX312" s="32"/>
      <c r="BY312" s="32"/>
      <c r="BZ312" s="32"/>
      <c r="CA312" s="32"/>
      <c r="CB312" s="32"/>
      <c r="CC312" s="32"/>
      <c r="CD312" s="32"/>
      <c r="CE312" s="32"/>
      <c r="CF312" s="32"/>
      <c r="CG312" s="32"/>
      <c r="CH312" s="32"/>
      <c r="CI312" s="32"/>
      <c r="CJ312" s="32"/>
      <c r="CK312" s="32"/>
      <c r="CL312" s="32"/>
      <c r="CM312" s="32"/>
      <c r="CN312" s="32"/>
      <c r="CO312" s="32"/>
      <c r="CP312" s="32"/>
      <c r="CQ312" s="32"/>
      <c r="CR312" s="32"/>
      <c r="CS312" s="32"/>
      <c r="CT312" s="32"/>
      <c r="CU312" s="32"/>
      <c r="CV312" s="32"/>
      <c r="CW312" s="32"/>
      <c r="CX312" s="32"/>
      <c r="CY312" s="32"/>
    </row>
    <row r="313" spans="4:103" s="33" customFormat="1" ht="30" customHeight="1">
      <c r="D313" s="29"/>
      <c r="E313" s="29"/>
      <c r="G313" s="29"/>
      <c r="H313" s="29"/>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c r="BR313" s="32"/>
      <c r="BS313" s="32"/>
      <c r="BT313" s="32"/>
      <c r="BU313" s="32"/>
      <c r="BV313" s="32"/>
      <c r="BW313" s="32"/>
      <c r="BX313" s="32"/>
      <c r="BY313" s="32"/>
      <c r="BZ313" s="32"/>
      <c r="CA313" s="32"/>
      <c r="CB313" s="32"/>
      <c r="CC313" s="32"/>
      <c r="CD313" s="32"/>
      <c r="CE313" s="32"/>
      <c r="CF313" s="32"/>
      <c r="CG313" s="32"/>
      <c r="CH313" s="32"/>
      <c r="CI313" s="32"/>
      <c r="CJ313" s="32"/>
      <c r="CK313" s="32"/>
      <c r="CL313" s="32"/>
      <c r="CM313" s="32"/>
      <c r="CN313" s="32"/>
      <c r="CO313" s="32"/>
      <c r="CP313" s="32"/>
      <c r="CQ313" s="32"/>
      <c r="CR313" s="32"/>
      <c r="CS313" s="32"/>
      <c r="CT313" s="32"/>
      <c r="CU313" s="32"/>
      <c r="CV313" s="32"/>
      <c r="CW313" s="32"/>
      <c r="CX313" s="32"/>
      <c r="CY313" s="32"/>
    </row>
    <row r="314" spans="4:103" s="33" customFormat="1" ht="30" customHeight="1">
      <c r="D314" s="29"/>
      <c r="E314" s="29"/>
      <c r="G314" s="29"/>
      <c r="H314" s="29"/>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c r="BR314" s="32"/>
      <c r="BS314" s="32"/>
      <c r="BT314" s="32"/>
      <c r="BU314" s="32"/>
      <c r="BV314" s="32"/>
      <c r="BW314" s="32"/>
      <c r="BX314" s="32"/>
      <c r="BY314" s="32"/>
      <c r="BZ314" s="32"/>
      <c r="CA314" s="32"/>
      <c r="CB314" s="32"/>
      <c r="CC314" s="32"/>
      <c r="CD314" s="32"/>
      <c r="CE314" s="32"/>
      <c r="CF314" s="32"/>
      <c r="CG314" s="32"/>
      <c r="CH314" s="32"/>
      <c r="CI314" s="32"/>
      <c r="CJ314" s="32"/>
      <c r="CK314" s="32"/>
      <c r="CL314" s="32"/>
      <c r="CM314" s="32"/>
      <c r="CN314" s="32"/>
      <c r="CO314" s="32"/>
      <c r="CP314" s="32"/>
      <c r="CQ314" s="32"/>
      <c r="CR314" s="32"/>
      <c r="CS314" s="32"/>
      <c r="CT314" s="32"/>
      <c r="CU314" s="32"/>
      <c r="CV314" s="32"/>
      <c r="CW314" s="32"/>
      <c r="CX314" s="32"/>
      <c r="CY314" s="32"/>
    </row>
    <row r="315" spans="4:103" s="33" customFormat="1" ht="30" customHeight="1">
      <c r="D315" s="29"/>
      <c r="E315" s="29"/>
      <c r="G315" s="29"/>
      <c r="H315" s="29"/>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c r="BI315" s="32"/>
      <c r="BJ315" s="32"/>
      <c r="BK315" s="32"/>
      <c r="BL315" s="32"/>
      <c r="BM315" s="32"/>
      <c r="BN315" s="32"/>
      <c r="BO315" s="32"/>
      <c r="BP315" s="32"/>
      <c r="BQ315" s="32"/>
      <c r="BR315" s="32"/>
      <c r="BS315" s="32"/>
      <c r="BT315" s="32"/>
      <c r="BU315" s="32"/>
      <c r="BV315" s="32"/>
      <c r="BW315" s="32"/>
      <c r="BX315" s="32"/>
      <c r="BY315" s="32"/>
      <c r="BZ315" s="32"/>
      <c r="CA315" s="32"/>
      <c r="CB315" s="32"/>
      <c r="CC315" s="32"/>
      <c r="CD315" s="32"/>
      <c r="CE315" s="32"/>
      <c r="CF315" s="32"/>
      <c r="CG315" s="32"/>
      <c r="CH315" s="32"/>
      <c r="CI315" s="32"/>
      <c r="CJ315" s="32"/>
      <c r="CK315" s="32"/>
      <c r="CL315" s="32"/>
      <c r="CM315" s="32"/>
      <c r="CN315" s="32"/>
      <c r="CO315" s="32"/>
      <c r="CP315" s="32"/>
      <c r="CQ315" s="32"/>
      <c r="CR315" s="32"/>
      <c r="CS315" s="32"/>
      <c r="CT315" s="32"/>
      <c r="CU315" s="32"/>
      <c r="CV315" s="32"/>
      <c r="CW315" s="32"/>
      <c r="CX315" s="32"/>
      <c r="CY315" s="32"/>
    </row>
    <row r="316" spans="4:103" s="33" customFormat="1" ht="30" customHeight="1">
      <c r="D316" s="29"/>
      <c r="E316" s="29"/>
      <c r="G316" s="29"/>
      <c r="H316" s="29"/>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c r="BR316" s="32"/>
      <c r="BS316" s="32"/>
      <c r="BT316" s="32"/>
      <c r="BU316" s="32"/>
      <c r="BV316" s="32"/>
      <c r="BW316" s="32"/>
      <c r="BX316" s="32"/>
      <c r="BY316" s="32"/>
      <c r="BZ316" s="32"/>
      <c r="CA316" s="32"/>
      <c r="CB316" s="32"/>
      <c r="CC316" s="32"/>
      <c r="CD316" s="32"/>
      <c r="CE316" s="32"/>
      <c r="CF316" s="32"/>
      <c r="CG316" s="32"/>
      <c r="CH316" s="32"/>
      <c r="CI316" s="32"/>
      <c r="CJ316" s="32"/>
      <c r="CK316" s="32"/>
      <c r="CL316" s="32"/>
      <c r="CM316" s="32"/>
      <c r="CN316" s="32"/>
      <c r="CO316" s="32"/>
      <c r="CP316" s="32"/>
      <c r="CQ316" s="32"/>
      <c r="CR316" s="32"/>
      <c r="CS316" s="32"/>
      <c r="CT316" s="32"/>
      <c r="CU316" s="32"/>
      <c r="CV316" s="32"/>
      <c r="CW316" s="32"/>
      <c r="CX316" s="32"/>
      <c r="CY316" s="32"/>
    </row>
    <row r="317" spans="4:103" s="33" customFormat="1" ht="30" customHeight="1">
      <c r="D317" s="29"/>
      <c r="E317" s="29"/>
      <c r="G317" s="29"/>
      <c r="H317" s="29"/>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c r="BR317" s="32"/>
      <c r="BS317" s="32"/>
      <c r="BT317" s="32"/>
      <c r="BU317" s="32"/>
      <c r="BV317" s="32"/>
      <c r="BW317" s="32"/>
      <c r="BX317" s="32"/>
      <c r="BY317" s="32"/>
      <c r="BZ317" s="32"/>
      <c r="CA317" s="32"/>
      <c r="CB317" s="32"/>
      <c r="CC317" s="32"/>
      <c r="CD317" s="32"/>
      <c r="CE317" s="32"/>
      <c r="CF317" s="32"/>
      <c r="CG317" s="32"/>
      <c r="CH317" s="32"/>
      <c r="CI317" s="32"/>
      <c r="CJ317" s="32"/>
      <c r="CK317" s="32"/>
      <c r="CL317" s="32"/>
      <c r="CM317" s="32"/>
      <c r="CN317" s="32"/>
      <c r="CO317" s="32"/>
      <c r="CP317" s="32"/>
      <c r="CQ317" s="32"/>
      <c r="CR317" s="32"/>
      <c r="CS317" s="32"/>
      <c r="CT317" s="32"/>
      <c r="CU317" s="32"/>
      <c r="CV317" s="32"/>
      <c r="CW317" s="32"/>
      <c r="CX317" s="32"/>
      <c r="CY317" s="32"/>
    </row>
    <row r="318" spans="4:103" s="33" customFormat="1" ht="30" customHeight="1">
      <c r="D318" s="29"/>
      <c r="E318" s="29"/>
      <c r="G318" s="29"/>
      <c r="H318" s="29"/>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c r="BJ318" s="32"/>
      <c r="BK318" s="32"/>
      <c r="BL318" s="32"/>
      <c r="BM318" s="32"/>
      <c r="BN318" s="32"/>
      <c r="BO318" s="32"/>
      <c r="BP318" s="32"/>
      <c r="BQ318" s="32"/>
      <c r="BR318" s="32"/>
      <c r="BS318" s="32"/>
      <c r="BT318" s="32"/>
      <c r="BU318" s="32"/>
      <c r="BV318" s="32"/>
      <c r="BW318" s="32"/>
      <c r="BX318" s="32"/>
      <c r="BY318" s="32"/>
      <c r="BZ318" s="32"/>
      <c r="CA318" s="32"/>
      <c r="CB318" s="32"/>
      <c r="CC318" s="32"/>
      <c r="CD318" s="32"/>
      <c r="CE318" s="32"/>
      <c r="CF318" s="32"/>
      <c r="CG318" s="32"/>
      <c r="CH318" s="32"/>
      <c r="CI318" s="32"/>
      <c r="CJ318" s="32"/>
      <c r="CK318" s="32"/>
      <c r="CL318" s="32"/>
      <c r="CM318" s="32"/>
      <c r="CN318" s="32"/>
      <c r="CO318" s="32"/>
      <c r="CP318" s="32"/>
      <c r="CQ318" s="32"/>
      <c r="CR318" s="32"/>
      <c r="CS318" s="32"/>
      <c r="CT318" s="32"/>
      <c r="CU318" s="32"/>
      <c r="CV318" s="32"/>
      <c r="CW318" s="32"/>
      <c r="CX318" s="32"/>
      <c r="CY318" s="32"/>
    </row>
    <row r="319" spans="4:103" s="33" customFormat="1" ht="30" customHeight="1">
      <c r="D319" s="29"/>
      <c r="E319" s="29"/>
      <c r="G319" s="29"/>
      <c r="H319" s="29"/>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32"/>
      <c r="BP319" s="32"/>
      <c r="BQ319" s="32"/>
      <c r="BR319" s="32"/>
      <c r="BS319" s="32"/>
      <c r="BT319" s="32"/>
      <c r="BU319" s="32"/>
      <c r="BV319" s="32"/>
      <c r="BW319" s="32"/>
      <c r="BX319" s="32"/>
      <c r="BY319" s="32"/>
      <c r="BZ319" s="32"/>
      <c r="CA319" s="32"/>
      <c r="CB319" s="32"/>
      <c r="CC319" s="32"/>
      <c r="CD319" s="32"/>
      <c r="CE319" s="32"/>
      <c r="CF319" s="32"/>
      <c r="CG319" s="32"/>
      <c r="CH319" s="32"/>
      <c r="CI319" s="32"/>
      <c r="CJ319" s="32"/>
      <c r="CK319" s="32"/>
      <c r="CL319" s="32"/>
      <c r="CM319" s="32"/>
      <c r="CN319" s="32"/>
      <c r="CO319" s="32"/>
      <c r="CP319" s="32"/>
      <c r="CQ319" s="32"/>
      <c r="CR319" s="32"/>
      <c r="CS319" s="32"/>
      <c r="CT319" s="32"/>
      <c r="CU319" s="32"/>
      <c r="CV319" s="32"/>
      <c r="CW319" s="32"/>
      <c r="CX319" s="32"/>
      <c r="CY319" s="32"/>
    </row>
    <row r="320" spans="4:103" s="33" customFormat="1" ht="30" customHeight="1">
      <c r="D320" s="29"/>
      <c r="E320" s="29"/>
      <c r="G320" s="29"/>
      <c r="H320" s="29"/>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c r="BJ320" s="32"/>
      <c r="BK320" s="32"/>
      <c r="BL320" s="32"/>
      <c r="BM320" s="32"/>
      <c r="BN320" s="32"/>
      <c r="BO320" s="32"/>
      <c r="BP320" s="32"/>
      <c r="BQ320" s="32"/>
      <c r="BR320" s="32"/>
      <c r="BS320" s="32"/>
      <c r="BT320" s="32"/>
      <c r="BU320" s="32"/>
      <c r="BV320" s="32"/>
      <c r="BW320" s="32"/>
      <c r="BX320" s="32"/>
      <c r="BY320" s="32"/>
      <c r="BZ320" s="32"/>
      <c r="CA320" s="32"/>
      <c r="CB320" s="32"/>
      <c r="CC320" s="32"/>
      <c r="CD320" s="32"/>
      <c r="CE320" s="32"/>
      <c r="CF320" s="32"/>
      <c r="CG320" s="32"/>
      <c r="CH320" s="32"/>
      <c r="CI320" s="32"/>
      <c r="CJ320" s="32"/>
      <c r="CK320" s="32"/>
      <c r="CL320" s="32"/>
      <c r="CM320" s="32"/>
      <c r="CN320" s="32"/>
      <c r="CO320" s="32"/>
      <c r="CP320" s="32"/>
      <c r="CQ320" s="32"/>
      <c r="CR320" s="32"/>
      <c r="CS320" s="32"/>
      <c r="CT320" s="32"/>
      <c r="CU320" s="32"/>
      <c r="CV320" s="32"/>
      <c r="CW320" s="32"/>
      <c r="CX320" s="32"/>
      <c r="CY320" s="32"/>
    </row>
    <row r="321" spans="4:103" s="33" customFormat="1" ht="30" customHeight="1">
      <c r="D321" s="29"/>
      <c r="E321" s="29"/>
      <c r="G321" s="29"/>
      <c r="H321" s="29"/>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c r="BZ321" s="32"/>
      <c r="CA321" s="32"/>
      <c r="CB321" s="32"/>
      <c r="CC321" s="32"/>
      <c r="CD321" s="32"/>
      <c r="CE321" s="32"/>
      <c r="CF321" s="32"/>
      <c r="CG321" s="32"/>
      <c r="CH321" s="32"/>
      <c r="CI321" s="32"/>
      <c r="CJ321" s="32"/>
      <c r="CK321" s="32"/>
      <c r="CL321" s="32"/>
      <c r="CM321" s="32"/>
      <c r="CN321" s="32"/>
      <c r="CO321" s="32"/>
      <c r="CP321" s="32"/>
      <c r="CQ321" s="32"/>
      <c r="CR321" s="32"/>
      <c r="CS321" s="32"/>
      <c r="CT321" s="32"/>
      <c r="CU321" s="32"/>
      <c r="CV321" s="32"/>
      <c r="CW321" s="32"/>
      <c r="CX321" s="32"/>
      <c r="CY321" s="32"/>
    </row>
    <row r="322" spans="4:103" s="33" customFormat="1" ht="30" customHeight="1">
      <c r="D322" s="29"/>
      <c r="E322" s="29"/>
      <c r="G322" s="29"/>
      <c r="H322" s="29"/>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c r="BR322" s="32"/>
      <c r="BS322" s="32"/>
      <c r="BT322" s="32"/>
      <c r="BU322" s="32"/>
      <c r="BV322" s="32"/>
      <c r="BW322" s="32"/>
      <c r="BX322" s="32"/>
      <c r="BY322" s="32"/>
      <c r="BZ322" s="32"/>
      <c r="CA322" s="32"/>
      <c r="CB322" s="32"/>
      <c r="CC322" s="32"/>
      <c r="CD322" s="32"/>
      <c r="CE322" s="32"/>
      <c r="CF322" s="32"/>
      <c r="CG322" s="32"/>
      <c r="CH322" s="32"/>
      <c r="CI322" s="32"/>
      <c r="CJ322" s="32"/>
      <c r="CK322" s="32"/>
      <c r="CL322" s="32"/>
      <c r="CM322" s="32"/>
      <c r="CN322" s="32"/>
      <c r="CO322" s="32"/>
      <c r="CP322" s="32"/>
      <c r="CQ322" s="32"/>
      <c r="CR322" s="32"/>
      <c r="CS322" s="32"/>
      <c r="CT322" s="32"/>
      <c r="CU322" s="32"/>
      <c r="CV322" s="32"/>
      <c r="CW322" s="32"/>
      <c r="CX322" s="32"/>
      <c r="CY322" s="32"/>
    </row>
    <row r="323" spans="4:103" s="33" customFormat="1" ht="30" customHeight="1">
      <c r="D323" s="29"/>
      <c r="E323" s="29"/>
      <c r="G323" s="29"/>
      <c r="H323" s="29"/>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G323" s="32"/>
      <c r="CH323" s="32"/>
      <c r="CI323" s="32"/>
      <c r="CJ323" s="32"/>
      <c r="CK323" s="32"/>
      <c r="CL323" s="32"/>
      <c r="CM323" s="32"/>
      <c r="CN323" s="32"/>
      <c r="CO323" s="32"/>
      <c r="CP323" s="32"/>
      <c r="CQ323" s="32"/>
      <c r="CR323" s="32"/>
      <c r="CS323" s="32"/>
      <c r="CT323" s="32"/>
      <c r="CU323" s="32"/>
      <c r="CV323" s="32"/>
      <c r="CW323" s="32"/>
      <c r="CX323" s="32"/>
      <c r="CY323" s="32"/>
    </row>
    <row r="324" spans="4:103" s="33" customFormat="1" ht="30" customHeight="1">
      <c r="D324" s="29"/>
      <c r="E324" s="29"/>
      <c r="G324" s="29"/>
      <c r="H324" s="29"/>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2"/>
      <c r="BW324" s="32"/>
      <c r="BX324" s="32"/>
      <c r="BY324" s="32"/>
      <c r="BZ324" s="32"/>
      <c r="CA324" s="32"/>
      <c r="CB324" s="32"/>
      <c r="CC324" s="32"/>
      <c r="CD324" s="32"/>
      <c r="CE324" s="32"/>
      <c r="CF324" s="32"/>
      <c r="CG324" s="32"/>
      <c r="CH324" s="32"/>
      <c r="CI324" s="32"/>
      <c r="CJ324" s="32"/>
      <c r="CK324" s="32"/>
      <c r="CL324" s="32"/>
      <c r="CM324" s="32"/>
      <c r="CN324" s="32"/>
      <c r="CO324" s="32"/>
      <c r="CP324" s="32"/>
      <c r="CQ324" s="32"/>
      <c r="CR324" s="32"/>
      <c r="CS324" s="32"/>
      <c r="CT324" s="32"/>
      <c r="CU324" s="32"/>
      <c r="CV324" s="32"/>
      <c r="CW324" s="32"/>
      <c r="CX324" s="32"/>
      <c r="CY324" s="32"/>
    </row>
    <row r="325" spans="4:103" s="33" customFormat="1" ht="30" customHeight="1">
      <c r="D325" s="29"/>
      <c r="E325" s="29"/>
      <c r="G325" s="29"/>
      <c r="H325" s="29"/>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c r="BR325" s="32"/>
      <c r="BS325" s="32"/>
      <c r="BT325" s="32"/>
      <c r="BU325" s="32"/>
      <c r="BV325" s="32"/>
      <c r="BW325" s="32"/>
      <c r="BX325" s="32"/>
      <c r="BY325" s="32"/>
      <c r="BZ325" s="32"/>
      <c r="CA325" s="32"/>
      <c r="CB325" s="32"/>
      <c r="CC325" s="32"/>
      <c r="CD325" s="32"/>
      <c r="CE325" s="32"/>
      <c r="CF325" s="32"/>
      <c r="CG325" s="32"/>
      <c r="CH325" s="32"/>
      <c r="CI325" s="32"/>
      <c r="CJ325" s="32"/>
      <c r="CK325" s="32"/>
      <c r="CL325" s="32"/>
      <c r="CM325" s="32"/>
      <c r="CN325" s="32"/>
      <c r="CO325" s="32"/>
      <c r="CP325" s="32"/>
      <c r="CQ325" s="32"/>
      <c r="CR325" s="32"/>
      <c r="CS325" s="32"/>
      <c r="CT325" s="32"/>
      <c r="CU325" s="32"/>
      <c r="CV325" s="32"/>
      <c r="CW325" s="32"/>
      <c r="CX325" s="32"/>
      <c r="CY325" s="32"/>
    </row>
  </sheetData>
  <sheetProtection sheet="1" objects="1" scenarios="1" formatColumns="0" formatRows="0" insertColumns="0" insertRows="0" insertHyperlinks="0" deleteColumns="0" deleteRows="0" selectLockedCells="1" sort="0" autoFilter="0" pivotTables="0"/>
  <mergeCells count="3">
    <mergeCell ref="AC7:AC9"/>
    <mergeCell ref="AK9:AL9"/>
    <mergeCell ref="C5:D7"/>
  </mergeCells>
  <conditionalFormatting sqref="D4:E4">
    <cfRule type="cellIs" dxfId="3" priority="1" operator="equal">
      <formula>"=)"</formula>
    </cfRule>
    <cfRule type="cellIs" dxfId="2" priority="2" operator="equal">
      <formula>"!"</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1:DC308"/>
  <sheetViews>
    <sheetView showGridLines="0" zoomScale="90" zoomScaleNormal="90" zoomScalePageLayoutView="80" workbookViewId="0">
      <pane ySplit="2" topLeftCell="A3" activePane="bottomLeft" state="frozen"/>
      <selection pane="bottomLeft" activeCell="D4" sqref="D4"/>
    </sheetView>
  </sheetViews>
  <sheetFormatPr defaultColWidth="11" defaultRowHeight="15"/>
  <cols>
    <col min="1" max="1" width="2.125" style="29" customWidth="1"/>
    <col min="2" max="2" width="1.375" style="29" customWidth="1"/>
    <col min="3" max="3" width="18.625" style="33" customWidth="1"/>
    <col min="4" max="4" width="25.875" style="29" customWidth="1"/>
    <col min="5" max="5" width="1.375" style="29" customWidth="1"/>
    <col min="6" max="6" width="41.375" style="33" customWidth="1"/>
    <col min="7" max="7" width="1.375" style="29" customWidth="1"/>
    <col min="8" max="8" width="42.25" style="29" customWidth="1"/>
    <col min="9" max="9" width="1.375" style="29" customWidth="1"/>
    <col min="10" max="10" width="42.25" style="29" customWidth="1"/>
    <col min="11" max="12" width="10.75" style="38" customWidth="1"/>
    <col min="13" max="13" width="12.75" style="38" customWidth="1"/>
    <col min="14" max="14" width="15.125" style="38" customWidth="1"/>
    <col min="15" max="15" width="13" style="38" customWidth="1"/>
    <col min="16" max="16" width="13.625" style="38" customWidth="1"/>
    <col min="17" max="17" width="10.75" style="38" customWidth="1"/>
    <col min="18" max="18" width="14.5" style="38" customWidth="1"/>
    <col min="19" max="19" width="14.75" style="38" customWidth="1"/>
    <col min="20" max="20" width="10.375" style="38" bestFit="1" customWidth="1"/>
    <col min="21" max="21" width="6.75" style="38" bestFit="1" customWidth="1"/>
    <col min="22" max="22" width="11" style="38"/>
    <col min="23" max="23" width="15.375" style="38" customWidth="1"/>
    <col min="24" max="26" width="14" style="38" customWidth="1"/>
    <col min="27" max="27" width="11" style="38"/>
    <col min="28" max="46" width="14" style="38" customWidth="1"/>
    <col min="47" max="107" width="11" style="38"/>
    <col min="108" max="16384" width="11" style="29"/>
  </cols>
  <sheetData>
    <row r="1" spans="3:107" s="24" customFormat="1" ht="39" customHeight="1">
      <c r="C1" s="30"/>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row>
    <row r="2" spans="3:107" s="27" customFormat="1" ht="30" customHeight="1">
      <c r="C2" s="31"/>
      <c r="D2" s="26"/>
      <c r="E2" s="26"/>
      <c r="F2" s="26"/>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row>
    <row r="3" spans="3:107" ht="15" customHeight="1" thickBot="1">
      <c r="C3" s="32"/>
      <c r="D3" s="28"/>
      <c r="E3" s="28"/>
      <c r="F3" s="28"/>
    </row>
    <row r="4" spans="3:107" s="33" customFormat="1" ht="30" customHeight="1" thickTop="1" thickBot="1">
      <c r="C4" s="164" t="s">
        <v>688</v>
      </c>
      <c r="D4" s="165" t="s">
        <v>272</v>
      </c>
      <c r="E4" s="29"/>
      <c r="G4" s="29"/>
      <c r="H4" s="29"/>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row>
    <row r="5" spans="3:107" s="33" customFormat="1" ht="9.75" customHeight="1" thickTop="1" thickBot="1">
      <c r="D5" s="29"/>
      <c r="E5" s="29"/>
      <c r="G5" s="29"/>
      <c r="H5" s="29"/>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row>
    <row r="6" spans="3:107" s="33" customFormat="1" ht="27" customHeight="1" thickTop="1" thickBot="1">
      <c r="C6" s="47" t="s">
        <v>685</v>
      </c>
      <c r="D6" s="29"/>
      <c r="E6" s="29"/>
      <c r="F6" s="47"/>
      <c r="H6" s="47" t="s">
        <v>686</v>
      </c>
      <c r="J6" s="47" t="s">
        <v>687</v>
      </c>
      <c r="K6" s="32"/>
      <c r="L6" s="32"/>
      <c r="M6" s="32"/>
      <c r="N6" s="247"/>
      <c r="O6" s="247"/>
      <c r="P6" s="247"/>
      <c r="Q6" s="32"/>
      <c r="R6" s="106" t="s">
        <v>594</v>
      </c>
      <c r="S6" s="108" t="s">
        <v>559</v>
      </c>
      <c r="T6" s="108" t="s">
        <v>560</v>
      </c>
      <c r="U6" s="106" t="s">
        <v>595</v>
      </c>
      <c r="V6" s="32"/>
      <c r="W6" s="32"/>
      <c r="X6" s="245" t="str">
        <f>Ava_exp!C5</f>
        <v>Estratégia</v>
      </c>
      <c r="Y6" s="246"/>
      <c r="Z6" s="246"/>
      <c r="AA6" s="32"/>
      <c r="AB6" s="32"/>
      <c r="AC6" s="245" t="str">
        <f>Ava_exp!C10</f>
        <v>Finanças</v>
      </c>
      <c r="AD6" s="246"/>
      <c r="AE6" s="246"/>
      <c r="AF6" s="32"/>
      <c r="AG6" s="32"/>
      <c r="AH6" s="245" t="str">
        <f>Ava_exp!C15</f>
        <v>Marketing</v>
      </c>
      <c r="AI6" s="246"/>
      <c r="AJ6" s="246"/>
      <c r="AK6" s="32"/>
      <c r="AL6" s="32"/>
      <c r="AM6" s="245" t="str">
        <f>Ava_exp!C20</f>
        <v>Operações</v>
      </c>
      <c r="AN6" s="246"/>
      <c r="AO6" s="246"/>
      <c r="AP6" s="32"/>
      <c r="AQ6" s="32"/>
      <c r="AR6" s="245" t="str">
        <f>Ava_exp!C24</f>
        <v>Gestão de pessoas (GP)</v>
      </c>
      <c r="AS6" s="246"/>
      <c r="AT6" s="246"/>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row>
    <row r="7" spans="3:107" s="33" customFormat="1" ht="30" customHeight="1" thickTop="1">
      <c r="D7" s="29"/>
      <c r="E7" s="29"/>
      <c r="G7" s="29"/>
      <c r="H7" s="29"/>
      <c r="K7" s="32"/>
      <c r="L7" s="32"/>
      <c r="M7" s="106"/>
      <c r="N7" s="247"/>
      <c r="O7" s="247"/>
      <c r="P7" s="247"/>
      <c r="Q7" s="32"/>
      <c r="R7" s="106" t="str">
        <f>IF($D$4="Estratégia",Ava_exp!C6,IF($D$4="Finanças",Ava_exp!C11,IF($D$4="Marketing",Ava_exp!C16,IF($D$4="Operações",Ava_exp!C21,Ava_exp!C25))))</f>
        <v>Planejamento de marketing</v>
      </c>
      <c r="S7" s="107">
        <f t="shared" ref="S7:U9" si="0">IF($D$4=$X$6,X8,IF($D$4=$AC$6,AC8,IF($D$4=$AH$6,AH8,IF($D$4=$AM$6,AM8,AR8))))</f>
        <v>0</v>
      </c>
      <c r="T7" s="107">
        <f t="shared" si="0"/>
        <v>0</v>
      </c>
      <c r="U7" s="107">
        <f t="shared" si="0"/>
        <v>0</v>
      </c>
      <c r="V7" s="32"/>
      <c r="W7" s="32"/>
      <c r="X7" s="108" t="s">
        <v>555</v>
      </c>
      <c r="Y7" s="109" t="s">
        <v>556</v>
      </c>
      <c r="Z7" s="106" t="s">
        <v>593</v>
      </c>
      <c r="AA7" s="32"/>
      <c r="AB7" s="32"/>
      <c r="AC7" s="108" t="s">
        <v>555</v>
      </c>
      <c r="AD7" s="108" t="s">
        <v>556</v>
      </c>
      <c r="AE7" s="106" t="s">
        <v>593</v>
      </c>
      <c r="AF7" s="32"/>
      <c r="AG7" s="32"/>
      <c r="AH7" s="108" t="s">
        <v>555</v>
      </c>
      <c r="AI7" s="108" t="s">
        <v>556</v>
      </c>
      <c r="AJ7" s="106" t="s">
        <v>593</v>
      </c>
      <c r="AK7" s="32"/>
      <c r="AL7" s="32"/>
      <c r="AM7" s="108" t="s">
        <v>555</v>
      </c>
      <c r="AN7" s="108" t="s">
        <v>556</v>
      </c>
      <c r="AO7" s="106" t="s">
        <v>593</v>
      </c>
      <c r="AP7" s="32"/>
      <c r="AQ7" s="32"/>
      <c r="AR7" s="108" t="s">
        <v>555</v>
      </c>
      <c r="AS7" s="108" t="s">
        <v>556</v>
      </c>
      <c r="AT7" s="106" t="s">
        <v>593</v>
      </c>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row>
    <row r="8" spans="3:107" s="33" customFormat="1" ht="30" customHeight="1">
      <c r="D8" s="29"/>
      <c r="E8" s="29"/>
      <c r="G8" s="29"/>
      <c r="H8" s="29"/>
      <c r="K8" s="32"/>
      <c r="L8" s="32"/>
      <c r="M8" s="108"/>
      <c r="N8" s="108"/>
      <c r="O8" s="108"/>
      <c r="P8" s="108"/>
      <c r="Q8" s="32"/>
      <c r="R8" s="106" t="str">
        <f>IF($D$4="Estratégia",Ava_exp!C7,IF($D$4="Finanças",Ava_exp!C12,IF($D$4="Marketing",Ava_exp!C17,IF($D$4="Operações",Ava_exp!C22,Ava_exp!C26))))</f>
        <v>Mídias online</v>
      </c>
      <c r="S8" s="107">
        <f>IF($D$4=$X$6,X9,IF($D$4=$AC$6,AC9,IF($D$4=$AH$6,AH9,IF($D$4=$AM$6,AM9,AR9))))</f>
        <v>0</v>
      </c>
      <c r="T8" s="107">
        <f>IF($D$4=$X$6,Y9,IF($D$4=$AC$6,AD9,IF($D$4=$AH$6,AI9,IF($D$4=$AM$6,AN9,AS9))))</f>
        <v>0</v>
      </c>
      <c r="U8" s="107">
        <f>IF($D$4=$X$6,Z9,IF($D$4=$AC$6,AE9,IF($D$4=$AH$6,AJ9,IF($D$4=$AM$6,AO9,AT9))))</f>
        <v>0</v>
      </c>
      <c r="V8" s="32"/>
      <c r="W8" s="94" t="str">
        <f>Ava_exp!C6</f>
        <v>Estratégia de curto prazo</v>
      </c>
      <c r="X8" s="108">
        <f>(COUNTIF(Estratégia!$H$5:$H$8,Dash_pa!$X$13)+COUNTIF(Estratégia!$H$5:$H$8,Dash_pa!$X$14)+COUNTIF(Estratégia!$H$5:$H$8,Dash_pa!$X$15)+COUNTIF(Estratégia!$H$5:$H$8,Dash_pa!$X$16))/16</f>
        <v>0</v>
      </c>
      <c r="Y8" s="108">
        <f>(COUNTIF(Estratégia!$H$5:$H$8,Dash_pa!$Y$13)+COUNTIF(Estratégia!$H$5:$H$8,Dash_pa!$Y$14)+COUNTIF(Estratégia!$H$5:$H$8,Dash_pa!$Y$15)+COUNTIF(Estratégia!$H$5:$H$8,Dash_pa!$Y$16))/16</f>
        <v>0</v>
      </c>
      <c r="Z8" s="108">
        <f>(COUNTIF(Estratégia!$H$5:$H$8,Dash_pa!$Z$13)+COUNTIF(Estratégia!$H$5:$H$8,Dash_pa!$Z$14)+COUNTIF(Estratégia!$H$5:$H$8,Dash_pa!$Z$15)+COUNTIF(Estratégia!$H$5:$H$8,Dash_pa!$Z$16))/16</f>
        <v>0</v>
      </c>
      <c r="AA8" s="32"/>
      <c r="AB8" s="94" t="str">
        <f>Ava_exp!C11</f>
        <v>Planejamento financeiro</v>
      </c>
      <c r="AC8" s="108">
        <f>(COUNTIF(Finanças!$H$5:$H$8,Dash_pa!$X$13)+COUNTIF(Finanças!$H$5:$H$8,Dash_pa!$X$14)+COUNTIF(Finanças!$H$5:$H$8,Dash_pa!$X$15)+COUNTIF(Finanças!$H$5:$H$8,Dash_pa!$X$16))/16</f>
        <v>0</v>
      </c>
      <c r="AD8" s="108">
        <f>(COUNTIF(Finanças!$H$5:$H$8,Dash_pa!$Y$13)+COUNTIF(Finanças!$H$5:$H$8,Dash_pa!$Y$14)+COUNTIF(Finanças!$H$5:$H$8,Dash_pa!$Y$15)+COUNTIF(Finanças!$H$5:$H$8,Dash_pa!$Y$16))/16</f>
        <v>0</v>
      </c>
      <c r="AE8" s="108">
        <f>(COUNTIF(Finanças!$H$5:$H$8,Dash_pa!$Z$13)+COUNTIF(Finanças!$H$5:$H$8,Dash_pa!$Z$14)+COUNTIF(Finanças!$H$5:$H$8,Dash_pa!$Z$15)+COUNTIF(Finanças!$H$5:$H$8,Dash_pa!$Z$16))/16</f>
        <v>0</v>
      </c>
      <c r="AF8" s="32"/>
      <c r="AG8" s="94" t="str">
        <f>Ava_exp!C16</f>
        <v>Planejamento de marketing</v>
      </c>
      <c r="AH8" s="108">
        <f>(COUNTIF(Marketing!$H$5:$H$8,Dash_pa!$X$13)+COUNTIF(Marketing!$H$5:$H$8,Dash_pa!$X$14)+COUNTIF(Marketing!$H$5:$H$8,Dash_pa!$X$15)+COUNTIF(Marketing!$H$5:$H$8,Dash_pa!$X$16))/16</f>
        <v>0</v>
      </c>
      <c r="AI8" s="108">
        <f>(COUNTIF(Marketing!$H$5:$H$8,Dash_pa!$Y$13)+COUNTIF(Marketing!$H$5:$H$8,Dash_pa!$Y$14)+COUNTIF(Marketing!$H$5:$H$8,Dash_pa!$Y$15)+COUNTIF(Marketing!$H$5:$H$8,Dash_pa!$Y$16))/16</f>
        <v>0</v>
      </c>
      <c r="AJ8" s="108">
        <f>(COUNTIF(Marketing!$H$5:$H$8,Dash_pa!$Z$13)+COUNTIF(Marketing!$H$5:$H$8,Dash_pa!$Z$14)+COUNTIF(Marketing!$H$5:$H$8,Dash_pa!$Z$15)+COUNTIF(Marketing!$H$5:$H$8,Dash_pa!$Z$16))/16</f>
        <v>0</v>
      </c>
      <c r="AK8" s="32"/>
      <c r="AL8" s="94" t="str">
        <f>Ava_exp!C21</f>
        <v>Processos</v>
      </c>
      <c r="AM8" s="108">
        <f>(COUNTIF(Operações!$H$5:$H$8,Dash_pa!$X$13)+COUNTIF(Operações!$H$5:$H$8,Dash_pa!$X$14)+COUNTIF(Operações!$H$5:$H$8,Dash_pa!$X$15)+COUNTIF(Operações!$H$5:$H$8,Dash_pa!$X$16))/16</f>
        <v>0</v>
      </c>
      <c r="AN8" s="108">
        <f>(COUNTIF(Operações!$H$5:$H$8,Dash_pa!$Y$13)+COUNTIF(Operações!$H$5:$H$8,Dash_pa!$Y$14)+COUNTIF(Operações!$H$5:$H$8,Dash_pa!$Y$15)+COUNTIF(Operações!$H$5:$H$8,Dash_pa!$Y$16))/16</f>
        <v>0</v>
      </c>
      <c r="AO8" s="108">
        <f>(COUNTIF(Operações!$H$5:$H$8,Dash_pa!$Z$13)+COUNTIF(Operações!$H$5:$H$8,Dash_pa!$Z$14)+COUNTIF(Operações!$H$5:$H$8,Dash_pa!$Z$15)+COUNTIF(Operações!$H$5:$H$8,Dash_pa!$Z$16))/16</f>
        <v>0</v>
      </c>
      <c r="AP8" s="32"/>
      <c r="AQ8" s="94" t="str">
        <f>Ava_exp!C25</f>
        <v>Recrutamento e seleção</v>
      </c>
      <c r="AR8" s="108">
        <f>(COUNTIF('Gestão de Pessoas (RH)'!$H$5:$H$8,Dash_pa!$X$13)+COUNTIF('Gestão de Pessoas (RH)'!$H$5:$H$8,Dash_pa!$X$14)+COUNTIF('Gestão de Pessoas (RH)'!$H$5:$H$8,Dash_pa!$X$15)+COUNTIF('Gestão de Pessoas (RH)'!$H$5:$H$8,Dash_pa!$X$16))/16</f>
        <v>0</v>
      </c>
      <c r="AS8" s="108">
        <f>(COUNTIF('Gestão de Pessoas (RH)'!$H$5:$H$8,Dash_pa!$Y$13)+COUNTIF('Gestão de Pessoas (RH)'!$H$5:$H$8,Dash_pa!$Y$14)+COUNTIF('Gestão de Pessoas (RH)'!$H$5:$H$8,Dash_pa!$Y$15)+COUNTIF('Gestão de Pessoas (RH)'!$H$5:$H$8,Dash_pa!$Y$16))/16</f>
        <v>0</v>
      </c>
      <c r="AT8" s="108">
        <f>(COUNTIF('Gestão de Pessoas (RH)'!$H$5:$H$8,Dash_pa!$Z$13)+COUNTIF('Gestão de Pessoas (RH)'!$H$5:$H$8,Dash_pa!$Z$14)+COUNTIF('Gestão de Pessoas (RH)'!$H$5:$H$8,Dash_pa!$Z$15)+COUNTIF('Gestão de Pessoas (RH)'!$H$5:$H$8,Dash_pa!$Z$16))/16</f>
        <v>0</v>
      </c>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row>
    <row r="9" spans="3:107" s="33" customFormat="1" ht="30" customHeight="1" thickBot="1">
      <c r="D9" s="29"/>
      <c r="E9" s="29"/>
      <c r="G9" s="29"/>
      <c r="H9" s="29"/>
      <c r="K9" s="32"/>
      <c r="L9" s="32"/>
      <c r="M9" s="32"/>
      <c r="N9" s="32"/>
      <c r="O9" s="32"/>
      <c r="P9" s="32"/>
      <c r="Q9" s="32"/>
      <c r="R9" s="106" t="str">
        <f>IF($D$4="Estratégia",Ava_exp!C8,IF($D$4="Finanças",Ava_exp!C13,IF($D$4="Marketing",Ava_exp!C18,IF($D$4="Operações",Ava_exp!C23,Ava_exp!C27))))</f>
        <v>Mídias off-line</v>
      </c>
      <c r="S9" s="107">
        <f t="shared" si="0"/>
        <v>0</v>
      </c>
      <c r="T9" s="107">
        <f t="shared" si="0"/>
        <v>0</v>
      </c>
      <c r="U9" s="107">
        <f t="shared" si="0"/>
        <v>0</v>
      </c>
      <c r="V9" s="32"/>
      <c r="W9" s="94" t="str">
        <f>Ava_exp!C7</f>
        <v>Estratégia de médio prazo</v>
      </c>
      <c r="X9" s="108">
        <f>(COUNTIF(Estratégia!$H$9:$H$12,Dash_pa!$X$13)+COUNTIF(Estratégia!$H$9:$H$12,Dash_pa!$X$14)+COUNTIF(Estratégia!$H$9:$H$12,Dash_pa!$X$15)+COUNTIF(Estratégia!$H$9:$H$12,Dash_pa!$X$16))/16</f>
        <v>0</v>
      </c>
      <c r="Y9" s="108">
        <f>(COUNTIF(Estratégia!$H$9:$H$12,Dash_pa!$Y$13)+COUNTIF(Estratégia!$H$9:$H$12,Dash_pa!$Y$14)+COUNTIF(Estratégia!$H$9:$H$12,Dash_pa!$Y$15)+COUNTIF(Estratégia!$H$9:$H$12,Dash_pa!$Y$16))/16</f>
        <v>0</v>
      </c>
      <c r="Z9" s="108">
        <f>(COUNTIF(Estratégia!$H$9:$H$12,Dash_pa!$Z$13)+COUNTIF(Estratégia!$H$9:$H$12,Dash_pa!$Z$14)+COUNTIF(Estratégia!$H$9:$H$12,Dash_pa!$Z$15)+COUNTIF(Estratégia!$H$9:$H$12,Dash_pa!$Z$16))/16</f>
        <v>0</v>
      </c>
      <c r="AA9" s="32"/>
      <c r="AB9" s="94" t="str">
        <f>Ava_exp!C12</f>
        <v>Controle financeiro</v>
      </c>
      <c r="AC9" s="108">
        <f>(COUNTIF(Finanças!$H$9:$H$12,Dash_pa!$X$13)+COUNTIF(Finanças!$H$9:$H$12,Dash_pa!$X$14)+COUNTIF(Finanças!$H$9:$H$12,Dash_pa!$X$15)+COUNTIF(Finanças!$H$9:$H$12,Dash_pa!$X$16))/16</f>
        <v>0</v>
      </c>
      <c r="AD9" s="108">
        <f>(COUNTIF(Finanças!$H$9:$H$12,Dash_pa!$Y$13)+COUNTIF(Finanças!$H$9:$H$12,Dash_pa!$Y$14)+COUNTIF(Finanças!$H$9:$H$12,Dash_pa!$Y$15)+COUNTIF(Finanças!$H$9:$H$12,Dash_pa!$Y$16))/16</f>
        <v>0</v>
      </c>
      <c r="AE9" s="108">
        <f>(COUNTIF(Finanças!$H$9:$H$12,Dash_pa!$Z$13)+COUNTIF(Finanças!$H$9:$H$12,Dash_pa!$Z$14)+COUNTIF(Finanças!$H$9:$H$12,Dash_pa!$Z$15)+COUNTIF(Finanças!$H$9:$H$12,Dash_pa!$Z$16))/16</f>
        <v>0</v>
      </c>
      <c r="AF9" s="32"/>
      <c r="AG9" s="94" t="str">
        <f>Ava_exp!C17</f>
        <v>Mídias online</v>
      </c>
      <c r="AH9" s="108">
        <f>(COUNTIF(Marketing!$H$9:$H$12,Dash_pa!$X$13)+COUNTIF(Marketing!$H$9:$H$12,Dash_pa!$X$14)+COUNTIF(Marketing!$H$9:$H$12,Dash_pa!$X$15)+COUNTIF(Marketing!$H$9:$H$12,Dash_pa!$X$16))/16</f>
        <v>0</v>
      </c>
      <c r="AI9" s="108">
        <f>(COUNTIF(Marketing!$H$9:$H$12,Dash_pa!$Y$13)+COUNTIF(Marketing!$H$9:$H$12,Dash_pa!$Y$14)+COUNTIF(Marketing!$H$9:$H$12,Dash_pa!$Y$15)+COUNTIF(Marketing!$H$9:$H$12,Dash_pa!$Y$16))/16</f>
        <v>0</v>
      </c>
      <c r="AJ9" s="108">
        <f>(COUNTIF(Marketing!$H$9:$H$12,Dash_pa!$Z$13)+COUNTIF(Marketing!$H$9:$H$12,Dash_pa!$Z$14)+COUNTIF(Marketing!$H$9:$H$12,Dash_pa!$Z$15)+COUNTIF(Marketing!$H$9:$H$12,Dash_pa!$Z$16))/16</f>
        <v>0</v>
      </c>
      <c r="AK9" s="32"/>
      <c r="AL9" s="94" t="str">
        <f>Ava_exp!C22</f>
        <v>Qualidade</v>
      </c>
      <c r="AM9" s="108">
        <f>(COUNTIF(Operações!$H$9:$H$12,Dash_pa!$X$13)+COUNTIF(Operações!$H$9:$H$12,Dash_pa!$X$14)+COUNTIF(Operações!$H$9:$H$12,Dash_pa!$X$15)+COUNTIF(Operações!$H$9:$H$12,Dash_pa!$X$16))/16</f>
        <v>0</v>
      </c>
      <c r="AN9" s="108">
        <f>(COUNTIF(Operações!$H$9:$H$12,Dash_pa!$Y$13)+COUNTIF(Operações!$H$9:$H$12,Dash_pa!$Y$14)+COUNTIF(Operações!$H$9:$H$12,Dash_pa!$Y$15)+COUNTIF(Operações!$H$9:$H$12,Dash_pa!$Y$16))/16</f>
        <v>0</v>
      </c>
      <c r="AO9" s="108">
        <f>(COUNTIF(Operações!$H$9:$H$12,Dash_pa!$Z$13)+COUNTIF(Operações!$H$9:$H$12,Dash_pa!$Z$14)+COUNTIF(Operações!$H$9:$H$12,Dash_pa!$Z$15)+COUNTIF(Operações!$H$9:$H$12,Dash_pa!$Z$16))/16</f>
        <v>0</v>
      </c>
      <c r="AP9" s="32"/>
      <c r="AQ9" s="94" t="str">
        <f>Ava_exp!C26</f>
        <v>Treinamento e desenvolvimento</v>
      </c>
      <c r="AR9" s="108">
        <f>(COUNTIF('Gestão de Pessoas (RH)'!$H$9:$H$12,Dash_pa!$X$13)+COUNTIF('Gestão de Pessoas (RH)'!$H$9:$H$12,Dash_pa!$X$14)+COUNTIF('Gestão de Pessoas (RH)'!$H$9:$H$12,Dash_pa!$X$15)+COUNTIF('Gestão de Pessoas (RH)'!$H$9:$H$12,Dash_pa!$X$16))/16</f>
        <v>0</v>
      </c>
      <c r="AS9" s="108">
        <f>(COUNTIF('Gestão de Pessoas (RH)'!$H$9:$H$12,Dash_pa!$Y$13)+COUNTIF('Gestão de Pessoas (RH)'!$H$9:$H$12,Dash_pa!$Y$14)+COUNTIF('Gestão de Pessoas (RH)'!$H$9:$H$12,Dash_pa!$Y$15)+COUNTIF('Gestão de Pessoas (RH)'!$H$9:$H$12,Dash_pa!$Y$16))/16</f>
        <v>0</v>
      </c>
      <c r="AT9" s="108">
        <f>(COUNTIF('Gestão de Pessoas (RH)'!$H$9:$H$12,Dash_pa!$Z$13)+COUNTIF('Gestão de Pessoas (RH)'!$H$9:$H$12,Dash_pa!$Z$14)+COUNTIF('Gestão de Pessoas (RH)'!$H$9:$H$12,Dash_pa!$Z$15)+COUNTIF('Gestão de Pessoas (RH)'!$H$9:$H$12,Dash_pa!$Z$16))/16</f>
        <v>0</v>
      </c>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row>
    <row r="10" spans="3:107" s="33" customFormat="1" ht="30" customHeight="1" thickTop="1" thickBot="1">
      <c r="D10" s="29"/>
      <c r="E10" s="29"/>
      <c r="F10" s="47"/>
      <c r="G10" s="29"/>
      <c r="H10" s="29"/>
      <c r="K10" s="32"/>
      <c r="L10" s="32"/>
      <c r="M10" s="94" t="str">
        <f>D4</f>
        <v>Marketing</v>
      </c>
      <c r="N10" s="167"/>
      <c r="O10" s="32"/>
      <c r="P10" s="32"/>
      <c r="Q10" s="32"/>
      <c r="R10" s="106" t="str">
        <f>IF($D$4="Estratégia",Ava_exp!C9,IF($D$4="Finanças",Ava_exp!C14,IF($D$4="Marketing",Ava_exp!C19,"")))</f>
        <v>Relação com clientes</v>
      </c>
      <c r="S10" s="107">
        <f>IF(OR($D$4=$AM$6,$D$4=$AR$6),"",IF($D$4=$X$6,X11,IF($D$4=$AC$6,AC11,IF($D$4=$AH$6,AH11,IF($D$4=$AM$6,AM11,AR11)))))</f>
        <v>0</v>
      </c>
      <c r="T10" s="107">
        <f>IF(OR($D$4=$AM$6,$D$4=$AR$6),"",IF($D$4=$X$6,Y11,IF($D$4=$AC$6,AD11,IF($D$4=$AH$6,AI11,IF($D$4=$AM$6,AN11,AS11)))))</f>
        <v>0</v>
      </c>
      <c r="U10" s="107">
        <f>IF(OR($D$4=$AM$6,$D$4=$AR$6),"",IF($D$4=$X$6,Z11,IF($D$4=$AC$6,AE11,IF($D$4=$AH$6,AJ11,IF($D$4=$AM$6,AO11,AT11)))))</f>
        <v>0</v>
      </c>
      <c r="V10" s="32"/>
      <c r="W10" s="94" t="str">
        <f>Ava_exp!C8</f>
        <v>Estratégia de longo prazo</v>
      </c>
      <c r="X10" s="108">
        <f>(COUNTIF(Estratégia!$H$13:$H$16,Dash_pa!$X$13)+COUNTIF(Estratégia!$H$13:$H$16,Dash_pa!$X$14)+COUNTIF(Estratégia!$H$13:$H$16,Dash_pa!$X$15)+COUNTIF(Estratégia!$H$13:$H$16,Dash_pa!$X$16))/16</f>
        <v>0</v>
      </c>
      <c r="Y10" s="108">
        <f>(COUNTIF(Estratégia!$H$13:$H$16,Dash_pa!$Y$13)+COUNTIF(Estratégia!$H$13:$H$16,Dash_pa!$Y$14)+COUNTIF(Estratégia!$H$13:$H$16,Dash_pa!$Y$15)+COUNTIF(Estratégia!$H$13:$H$16,Dash_pa!$Y$16))/16</f>
        <v>0</v>
      </c>
      <c r="Z10" s="108">
        <f>(COUNTIF(Estratégia!$H$13:$H$16,Dash_pa!$Z$13)+COUNTIF(Estratégia!$H$13:$H$16,Dash_pa!$Z$14)+COUNTIF(Estratégia!$H$13:$H$16,Dash_pa!$Z$15)+COUNTIF(Estratégia!$H$13:$H$16,Dash_pa!$Z$16))/16</f>
        <v>0</v>
      </c>
      <c r="AA10" s="32"/>
      <c r="AB10" s="94" t="str">
        <f>Ava_exp!C13</f>
        <v>Margem de contribuição e lucratividade</v>
      </c>
      <c r="AC10" s="108">
        <f>(COUNTIF(Finanças!$H$13:$H$16,Dash_pa!$X$13)+COUNTIF(Finanças!$H$13:$H$16,Dash_pa!$X$14)+COUNTIF(Finanças!$H$13:$H$16,Dash_pa!$X$15)+COUNTIF(Finanças!$H$13:$H$16,Dash_pa!$X$16))/16</f>
        <v>0</v>
      </c>
      <c r="AD10" s="108">
        <f>(COUNTIF(Finanças!$H$13:$H$16,Dash_pa!$Y$13)+COUNTIF(Finanças!$H$13:$H$16,Dash_pa!$Y$14)+COUNTIF(Finanças!$H$13:$H$16,Dash_pa!$Y$15)+COUNTIF(Finanças!$H$13:$H$16,Dash_pa!$Y$16))/16</f>
        <v>0</v>
      </c>
      <c r="AE10" s="108">
        <f>(COUNTIF(Finanças!$H$13:$H$16,Dash_pa!$Z$13)+COUNTIF(Finanças!$H$13:$H$16,Dash_pa!$Z$14)+COUNTIF(Finanças!$H$13:$H$16,Dash_pa!$Z$15)+COUNTIF(Finanças!$H$13:$H$16,Dash_pa!$Z$16))/16</f>
        <v>0</v>
      </c>
      <c r="AF10" s="32"/>
      <c r="AG10" s="94" t="str">
        <f>Ava_exp!C18</f>
        <v>Mídias off-line</v>
      </c>
      <c r="AH10" s="108">
        <f>(COUNTIF(Marketing!$H$13:$H$16,Dash_pa!$X$13)+COUNTIF(Marketing!$H$13:$H$16,Dash_pa!$X$14)+COUNTIF(Marketing!$H$13:$H$16,Dash_pa!$X$15)+COUNTIF(Marketing!$H$13:$H$16,Dash_pa!$X$16))/16</f>
        <v>0</v>
      </c>
      <c r="AI10" s="108">
        <f>(COUNTIF(Marketing!$H$13:$H$16,Dash_pa!$Y$13)+COUNTIF(Marketing!$H$13:$H$16,Dash_pa!$Y$14)+COUNTIF(Marketing!$H$13:$H$16,Dash_pa!$Y$15)+COUNTIF(Marketing!$H$13:$H$16,Dash_pa!$Y$16))/16</f>
        <v>0</v>
      </c>
      <c r="AJ10" s="108">
        <f>(COUNTIF(Marketing!$H$13:$H$16,Dash_pa!$Z$13)+COUNTIF(Marketing!$H$13:$H$16,Dash_pa!$Z$14)+COUNTIF(Marketing!$H$13:$H$16,Dash_pa!$Z$15)+COUNTIF(Marketing!$H$13:$H$16,Dash_pa!$Z$16))/16</f>
        <v>0</v>
      </c>
      <c r="AK10" s="32"/>
      <c r="AL10" s="94" t="str">
        <f>Ava_exp!C23</f>
        <v>Logística</v>
      </c>
      <c r="AM10" s="108">
        <f>(COUNTIF(Operações!$H$13:$H$16,Dash_pa!$X$13)+COUNTIF(Operações!$H$13:$H$16,Dash_pa!$X$14)+COUNTIF(Operações!$H$13:$H$16,Dash_pa!$X$15)+COUNTIF(Operações!$H$13:$H$16,Dash_pa!$X$16))/16</f>
        <v>0</v>
      </c>
      <c r="AN10" s="108">
        <f>(COUNTIF(Operações!$H$13:$H$16,Dash_pa!$Y$13)+COUNTIF(Operações!$H$13:$H$16,Dash_pa!$Y$14)+COUNTIF(Operações!$H$13:$H$16,Dash_pa!$Y$15)+COUNTIF(Operações!$H$13:$H$16,Dash_pa!$Y$16))/16</f>
        <v>0</v>
      </c>
      <c r="AO10" s="108">
        <f>(COUNTIF(Operações!$H$13:$H$16,Dash_pa!$Z$13)+COUNTIF(Operações!$H$13:$H$16,Dash_pa!$Z$14)+COUNTIF(Operações!$H$13:$H$16,Dash_pa!$Z$15)+COUNTIF(Operações!$H$13:$H$16,Dash_pa!$Z$16))/16</f>
        <v>0</v>
      </c>
      <c r="AP10" s="32"/>
      <c r="AQ10" s="94" t="str">
        <f>Ava_exp!C27</f>
        <v>Retenção de talentos</v>
      </c>
      <c r="AR10" s="108">
        <f>(COUNTIF('Gestão de Pessoas (RH)'!$H$13:$H$16,Dash_pa!$X$13)+COUNTIF('Gestão de Pessoas (RH)'!$H$13:$H$16,Dash_pa!$X$14)+COUNTIF('Gestão de Pessoas (RH)'!$H$13:$H$16,Dash_pa!$X$15)+COUNTIF('Gestão de Pessoas (RH)'!$H$13:$H$16,Dash_pa!$X$16))/16</f>
        <v>0</v>
      </c>
      <c r="AS10" s="108">
        <f>(COUNTIF('Gestão de Pessoas (RH)'!$H$13:$H$16,Dash_pa!$Y$13)+COUNTIF('Gestão de Pessoas (RH)'!$H$13:$H$16,Dash_pa!$Y$14)+COUNTIF('Gestão de Pessoas (RH)'!$H$13:$H$16,Dash_pa!$Y$15)+COUNTIF('Gestão de Pessoas (RH)'!$H$13:$H$16,Dash_pa!$Y$16))/16</f>
        <v>0</v>
      </c>
      <c r="AT10" s="108">
        <f>(COUNTIF('Gestão de Pessoas (RH)'!$H$13:$H$16,Dash_pa!$Z$13)+COUNTIF('Gestão de Pessoas (RH)'!$H$13:$H$16,Dash_pa!$Z$14)+COUNTIF('Gestão de Pessoas (RH)'!$H$13:$H$16,Dash_pa!$Z$15)+COUNTIF('Gestão de Pessoas (RH)'!$H$13:$H$16,Dash_pa!$Z$16))/16</f>
        <v>0</v>
      </c>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row>
    <row r="11" spans="3:107" s="33" customFormat="1" ht="30" customHeight="1" thickTop="1">
      <c r="D11" s="29"/>
      <c r="E11" s="29"/>
      <c r="G11" s="29"/>
      <c r="H11" s="29"/>
      <c r="K11" s="32"/>
      <c r="L11" s="32"/>
      <c r="M11" s="32" t="str">
        <f ca="1">OFFSET(INDIRECT(Ava_exp!$I$5),ROW(M1),0)</f>
        <v>Planejamento de marketing</v>
      </c>
      <c r="N11" s="32">
        <f ca="1">OFFSET(INDIRECT(Ava_exp!$I$5),ROW(N1),1)</f>
        <v>0</v>
      </c>
      <c r="O11" s="32">
        <f ca="1">OFFSET(INDIRECT(Ava_exp!$I$5),ROW(O1),2)</f>
        <v>0</v>
      </c>
      <c r="P11" s="32">
        <f ca="1">OFFSET(INDIRECT(Ava_exp!$I$5),ROW(P1),3)</f>
        <v>0</v>
      </c>
      <c r="Q11" s="32"/>
      <c r="R11" s="32"/>
      <c r="S11" s="32"/>
      <c r="T11" s="32"/>
      <c r="U11" s="32"/>
      <c r="V11" s="32"/>
      <c r="W11" s="94" t="str">
        <f>Ava_exp!C9</f>
        <v>Análise de ambiente</v>
      </c>
      <c r="X11" s="108">
        <f>(COUNTIF(Estratégia!$H$17:$H$20,Dash_pa!$X$13)+COUNTIF(Estratégia!$H$17:$H$20,Dash_pa!$X$14)+COUNTIF(Estratégia!$H$17:$H$20,Dash_pa!$X$15)+COUNTIF(Estratégia!$H$17:$H$20,Dash_pa!$X$16))/16</f>
        <v>0</v>
      </c>
      <c r="Y11" s="108">
        <f>(COUNTIF(Estratégia!$H$17:$H$20,Dash_pa!$Y$13)+COUNTIF(Estratégia!$H$17:$H$20,Dash_pa!$Y$14)+COUNTIF(Estratégia!$H$17:$H$20,Dash_pa!$Y$15)+COUNTIF(Estratégia!$H$17:$H$20,Dash_pa!$Y$16))/16</f>
        <v>0</v>
      </c>
      <c r="Z11" s="108">
        <f>(COUNTIF(Estratégia!$H$17:$H$20,Dash_pa!$Z$13)+COUNTIF(Estratégia!$H$17:$H$20,Dash_pa!$Z$14)+COUNTIF(Estratégia!$H$17:$H$20,Dash_pa!$Z$15)+COUNTIF(Estratégia!$H$17:$H$20,Dash_pa!$Z$16))/16</f>
        <v>0</v>
      </c>
      <c r="AA11" s="32"/>
      <c r="AB11" s="94" t="str">
        <f>Ava_exp!C14</f>
        <v>Indicadores financeiros</v>
      </c>
      <c r="AC11" s="108">
        <f>(COUNTIF(Finanças!$H$17:$H$20,Dash_pa!$X$13)+COUNTIF(Finanças!$H$17:$H$20,Dash_pa!$X$14)+COUNTIF(Finanças!$H$17:$H$20,Dash_pa!$X$15)+COUNTIF(Finanças!$H$17:$H$20,Dash_pa!$X$16))/16</f>
        <v>0</v>
      </c>
      <c r="AD11" s="108">
        <f>(COUNTIF(Finanças!$H$17:$H$20,Dash_pa!$Y$13)+COUNTIF(Finanças!$H$17:$H$20,Dash_pa!$Y$14)+COUNTIF(Finanças!$H$17:$H$20,Dash_pa!$Y$15)+COUNTIF(Finanças!$H$17:$H$20,Dash_pa!$Y$16))/16</f>
        <v>0</v>
      </c>
      <c r="AE11" s="108">
        <f>(COUNTIF(Finanças!$H$17:$H$20,Dash_pa!$Z$13)+COUNTIF(Finanças!$H$17:$H$20,Dash_pa!$Z$14)+COUNTIF(Finanças!$H$17:$H$20,Dash_pa!$Z$15)+COUNTIF(Finanças!$H$17:$H$20,Dash_pa!$Z$16))/16</f>
        <v>0</v>
      </c>
      <c r="AF11" s="32"/>
      <c r="AG11" s="94" t="str">
        <f>Ava_exp!C19</f>
        <v>Relação com clientes</v>
      </c>
      <c r="AH11" s="108">
        <f>(COUNTIF(Marketing!$H$17:$H$20,Dash_pa!$X$13)+COUNTIF(Marketing!$H$17:$H$20,Dash_pa!$X$14)+COUNTIF(Marketing!$H$17:$H$20,Dash_pa!$X$15)+COUNTIF(Marketing!$H$17:$H$20,Dash_pa!$X$16))/16</f>
        <v>0</v>
      </c>
      <c r="AI11" s="108">
        <f>(COUNTIF(Marketing!$H$17:$H$20,Dash_pa!$Y$13)+COUNTIF(Marketing!$H$17:$H$20,Dash_pa!$Y$14)+COUNTIF(Marketing!$H$17:$H$20,Dash_pa!$Y$15)+COUNTIF(Marketing!$H$17:$H$20,Dash_pa!$Y$16))/16</f>
        <v>0</v>
      </c>
      <c r="AJ11" s="108">
        <f>(COUNTIF(Marketing!$H$17:$H$20,Dash_pa!$Z$13)+COUNTIF(Marketing!$H$17:$H$20,Dash_pa!$Z$14)+COUNTIF(Marketing!$H$17:$H$20,Dash_pa!$Z$15)+COUNTIF(Marketing!$H$17:$H$20,Dash_pa!$Z$16))/16</f>
        <v>0</v>
      </c>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row>
    <row r="12" spans="3:107" s="33" customFormat="1" ht="30" customHeight="1">
      <c r="D12" s="29"/>
      <c r="E12" s="29"/>
      <c r="G12" s="29"/>
      <c r="H12" s="29"/>
      <c r="K12" s="32"/>
      <c r="L12" s="32"/>
      <c r="M12" s="32" t="str">
        <f ca="1">OFFSET(INDIRECT(Ava_exp!$I$5),ROW(M2),0)</f>
        <v>Mídias online</v>
      </c>
      <c r="N12" s="32">
        <f ca="1">OFFSET(INDIRECT(Ava_exp!$I$5),ROW(N2),1)</f>
        <v>0</v>
      </c>
      <c r="O12" s="32">
        <f ca="1">OFFSET(INDIRECT(Ava_exp!$I$5),ROW(O2),2)</f>
        <v>0</v>
      </c>
      <c r="P12" s="32">
        <f ca="1">OFFSET(INDIRECT(Ava_exp!$I$5),ROW(P2),3)</f>
        <v>0</v>
      </c>
      <c r="Q12" s="32"/>
      <c r="R12" s="32"/>
      <c r="S12" s="32"/>
      <c r="T12" s="32"/>
      <c r="U12" s="32"/>
      <c r="V12" s="32"/>
      <c r="W12" s="32"/>
      <c r="X12" s="38"/>
      <c r="Y12" s="38"/>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row>
    <row r="13" spans="3:107" s="33" customFormat="1" ht="30" customHeight="1">
      <c r="D13" s="29"/>
      <c r="E13" s="29"/>
      <c r="H13" s="29"/>
      <c r="K13" s="32"/>
      <c r="L13" s="32"/>
      <c r="M13" s="32" t="str">
        <f ca="1">OFFSET(INDIRECT(Ava_exp!$I$5),ROW(M3),0)</f>
        <v>Mídias off-line</v>
      </c>
      <c r="N13" s="32">
        <f ca="1">OFFSET(INDIRECT(Ava_exp!$I$5),ROW(N3),1)</f>
        <v>0</v>
      </c>
      <c r="O13" s="32">
        <f ca="1">OFFSET(INDIRECT(Ava_exp!$I$5),ROW(O3),2)</f>
        <v>0</v>
      </c>
      <c r="P13" s="32">
        <f ca="1">OFFSET(INDIRECT(Ava_exp!$I$5),ROW(P3),3)</f>
        <v>0</v>
      </c>
      <c r="Q13" s="32"/>
      <c r="R13" s="32"/>
      <c r="S13" s="32"/>
      <c r="T13" s="32"/>
      <c r="U13" s="32"/>
      <c r="V13" s="32"/>
      <c r="W13" s="32"/>
      <c r="X13" s="95" t="s">
        <v>559</v>
      </c>
      <c r="Y13" s="95" t="s">
        <v>560</v>
      </c>
      <c r="Z13" s="95" t="s">
        <v>558</v>
      </c>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row>
    <row r="14" spans="3:107" s="33" customFormat="1" ht="30" customHeight="1">
      <c r="D14" s="29"/>
      <c r="E14" s="29"/>
      <c r="G14" s="29"/>
      <c r="H14" s="29"/>
      <c r="K14" s="32"/>
      <c r="L14" s="32"/>
      <c r="M14" s="32" t="str">
        <f ca="1">IF(D4=Ava_exp!C20,0,OFFSET(INDIRECT(Ava_exp!$I$5),ROW(M4),0))</f>
        <v>Relação com clientes</v>
      </c>
      <c r="N14" s="32">
        <f ca="1">OFFSET(INDIRECT(Ava_exp!$I$5),ROW(N4),1)</f>
        <v>0</v>
      </c>
      <c r="O14" s="32">
        <f ca="1">OFFSET(INDIRECT(Ava_exp!$I$5),ROW(O4),2)</f>
        <v>0</v>
      </c>
      <c r="P14" s="32">
        <f ca="1">OFFSET(INDIRECT(Ava_exp!$I$5),ROW(P4),3)</f>
        <v>0</v>
      </c>
      <c r="Q14" s="32"/>
      <c r="R14" s="32"/>
      <c r="S14" s="32"/>
      <c r="T14" s="32"/>
      <c r="U14" s="32"/>
      <c r="V14" s="32"/>
      <c r="W14" s="32"/>
      <c r="X14" s="95" t="s">
        <v>561</v>
      </c>
      <c r="Y14" s="95" t="s">
        <v>562</v>
      </c>
      <c r="Z14" s="95" t="s">
        <v>561</v>
      </c>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row>
    <row r="15" spans="3:107" s="33" customFormat="1" ht="30" customHeight="1">
      <c r="D15" s="29"/>
      <c r="E15" s="29"/>
      <c r="H15" s="29"/>
      <c r="K15" s="32"/>
      <c r="L15" s="32"/>
      <c r="M15" s="32"/>
      <c r="N15" s="32"/>
      <c r="O15" s="32"/>
      <c r="P15" s="32"/>
      <c r="Q15" s="32"/>
      <c r="R15" s="32"/>
      <c r="S15" s="32"/>
      <c r="T15" s="32"/>
      <c r="U15" s="32"/>
      <c r="V15" s="32"/>
      <c r="W15" s="32"/>
      <c r="X15" s="95" t="s">
        <v>540</v>
      </c>
      <c r="Y15" s="95" t="s">
        <v>540</v>
      </c>
      <c r="Z15" s="95" t="s">
        <v>562</v>
      </c>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row>
    <row r="16" spans="3:107" s="33" customFormat="1" ht="30" customHeight="1">
      <c r="D16" s="29"/>
      <c r="E16" s="29"/>
      <c r="G16" s="29"/>
      <c r="H16" s="29"/>
      <c r="K16" s="32"/>
      <c r="L16" s="32"/>
      <c r="M16" s="32"/>
      <c r="N16" s="32"/>
      <c r="O16" s="32"/>
      <c r="P16" s="32"/>
      <c r="Q16" s="32"/>
      <c r="R16" s="32"/>
      <c r="S16" s="32"/>
      <c r="T16" s="32"/>
      <c r="U16" s="32"/>
      <c r="V16" s="32"/>
      <c r="W16" s="32"/>
      <c r="X16" s="96" t="s">
        <v>563</v>
      </c>
      <c r="Y16" s="96" t="s">
        <v>563</v>
      </c>
      <c r="Z16" s="96" t="s">
        <v>563</v>
      </c>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row>
    <row r="17" spans="4:107" s="33" customFormat="1" ht="30" customHeight="1">
      <c r="D17" s="29"/>
      <c r="E17" s="29"/>
      <c r="G17" s="29"/>
      <c r="H17" s="29"/>
      <c r="K17" s="32"/>
      <c r="L17" s="32"/>
      <c r="M17" s="106" t="s">
        <v>598</v>
      </c>
      <c r="N17" s="38" t="s">
        <v>597</v>
      </c>
      <c r="O17" s="32"/>
      <c r="P17" s="100" t="str">
        <f>Ava_exp!C5</f>
        <v>Estratégia</v>
      </c>
      <c r="Q17" s="38" t="s">
        <v>597</v>
      </c>
      <c r="R17" s="32"/>
      <c r="S17" s="245" t="str">
        <f>P17</f>
        <v>Estratégia</v>
      </c>
      <c r="T17" s="246"/>
      <c r="U17" s="246"/>
      <c r="V17" s="246"/>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row>
    <row r="18" spans="4:107" s="33" customFormat="1" ht="30" customHeight="1">
      <c r="D18" s="29"/>
      <c r="E18" s="29"/>
      <c r="G18" s="29"/>
      <c r="H18" s="29"/>
      <c r="K18" s="32"/>
      <c r="L18" s="32"/>
      <c r="M18" s="38" t="s">
        <v>599</v>
      </c>
      <c r="N18" s="38">
        <f>IF($D$4="",0,IF($D$4=$P$17,Q18,IF($D$4=$P$23,Q24,IF($D$4=$P$29,Q30,IF($D$4=$P$35,Q36,Q42)))))</f>
        <v>16</v>
      </c>
      <c r="O18" s="32"/>
      <c r="P18" s="38">
        <v>1</v>
      </c>
      <c r="Q18" s="38">
        <f>COUNTIF($V$18:$V$33,P18)</f>
        <v>16</v>
      </c>
      <c r="R18" s="32"/>
      <c r="S18" s="108" t="str">
        <f>Estratégia!D5</f>
        <v>A empresa possui diretrizes estratégicas claras e compreendidas por toda a empresa?</v>
      </c>
      <c r="T18" s="101">
        <f>Estratégia!J5/4</f>
        <v>0</v>
      </c>
      <c r="U18" s="110">
        <f>Estratégia!G5</f>
        <v>0</v>
      </c>
      <c r="V18" s="38">
        <f>IF(T18&lt;=0.25,1,IF(T18&lt;=0.5,2,IF(T18&lt;=0.75,3,4)))</f>
        <v>1</v>
      </c>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row>
    <row r="19" spans="4:107" s="33" customFormat="1" ht="30" customHeight="1">
      <c r="D19" s="29"/>
      <c r="E19" s="29"/>
      <c r="G19" s="29"/>
      <c r="H19" s="29"/>
      <c r="K19" s="32"/>
      <c r="L19" s="32"/>
      <c r="M19" s="38" t="s">
        <v>600</v>
      </c>
      <c r="N19" s="38">
        <f>IF($D$4="",0,IF($D$4=$P$17,Q19,IF($D$4=$P$23,Q25,IF($D$4=$P$29,Q31,IF($D$4=$P$35,Q37,Q43)))))</f>
        <v>0</v>
      </c>
      <c r="O19" s="32"/>
      <c r="P19" s="38">
        <v>2</v>
      </c>
      <c r="Q19" s="38">
        <f>COUNTIF($V$18:$V$33,P19)</f>
        <v>0</v>
      </c>
      <c r="R19" s="32"/>
      <c r="S19" s="108" t="str">
        <f>Estratégia!D6</f>
        <v>Como a empresa realiza seu planejamento estratégico?</v>
      </c>
      <c r="T19" s="101">
        <f>Estratégia!J6/4</f>
        <v>0</v>
      </c>
      <c r="U19" s="110">
        <f>Estratégia!G6</f>
        <v>0</v>
      </c>
      <c r="V19" s="38">
        <f t="shared" ref="V19:V33" si="1">IF(T19&lt;=0.25,1,IF(T19&lt;=0.5,2,IF(T19&lt;=0.75,3,4)))</f>
        <v>1</v>
      </c>
      <c r="W19" s="32"/>
      <c r="X19" s="38"/>
      <c r="Y19" s="38"/>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row>
    <row r="20" spans="4:107" s="33" customFormat="1" ht="30" customHeight="1">
      <c r="D20" s="29"/>
      <c r="E20" s="29"/>
      <c r="G20" s="29"/>
      <c r="H20" s="29"/>
      <c r="K20" s="32"/>
      <c r="L20" s="32"/>
      <c r="M20" s="38" t="s">
        <v>601</v>
      </c>
      <c r="N20" s="38">
        <f>IF($D$4="",0,IF($D$4=$P$17,Q20,IF($D$4=$P$23,Q26,IF($D$4=$P$29,Q32,IF($D$4=$P$35,Q38,Q44)))))</f>
        <v>0</v>
      </c>
      <c r="O20" s="32"/>
      <c r="P20" s="38">
        <v>3</v>
      </c>
      <c r="Q20" s="38">
        <f>COUNTIF($V$18:$V$33,P20)</f>
        <v>0</v>
      </c>
      <c r="R20" s="32"/>
      <c r="S20" s="108" t="str">
        <f>Estratégia!D7</f>
        <v>A empresa utiliza métodos de análise de informações para formular suas estratégias?</v>
      </c>
      <c r="T20" s="101">
        <f>Estratégia!J7/4</f>
        <v>0</v>
      </c>
      <c r="U20" s="110">
        <f>Estratégia!G7</f>
        <v>0</v>
      </c>
      <c r="V20" s="38">
        <f t="shared" si="1"/>
        <v>1</v>
      </c>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row>
    <row r="21" spans="4:107" s="33" customFormat="1" ht="30" customHeight="1">
      <c r="D21" s="29"/>
      <c r="E21" s="29"/>
      <c r="G21" s="29"/>
      <c r="H21" s="29"/>
      <c r="K21" s="32"/>
      <c r="L21" s="32"/>
      <c r="M21" s="38" t="s">
        <v>602</v>
      </c>
      <c r="N21" s="38">
        <f>IF($D$4="",0,IF($D$4=$P$17,Q21,IF($D$4=$P$23,Q27,IF($D$4=$P$29,Q33,IF($D$4=$P$35,Q39,Q45)))))</f>
        <v>0</v>
      </c>
      <c r="O21" s="32"/>
      <c r="P21" s="38">
        <v>4</v>
      </c>
      <c r="Q21" s="38">
        <f>COUNTIF($V$18:$V$33,P21)</f>
        <v>0</v>
      </c>
      <c r="R21" s="32"/>
      <c r="S21" s="108" t="str">
        <f>Estratégia!D8</f>
        <v>A empresa acompanha os resultados e possui metas estratégicas de curto prazo?</v>
      </c>
      <c r="T21" s="101">
        <f>Estratégia!J8/4</f>
        <v>0</v>
      </c>
      <c r="U21" s="110">
        <f>Estratégia!G8</f>
        <v>0</v>
      </c>
      <c r="V21" s="38">
        <f t="shared" si="1"/>
        <v>1</v>
      </c>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row>
    <row r="22" spans="4:107" s="33" customFormat="1" ht="30" customHeight="1">
      <c r="D22" s="29"/>
      <c r="E22" s="29"/>
      <c r="G22" s="29"/>
      <c r="H22" s="29"/>
      <c r="K22" s="32"/>
      <c r="L22" s="32"/>
      <c r="M22" s="32"/>
      <c r="N22" s="32"/>
      <c r="O22" s="32"/>
      <c r="P22" s="38"/>
      <c r="Q22" s="111" t="s">
        <v>603</v>
      </c>
      <c r="R22" s="32"/>
      <c r="S22" s="108" t="str">
        <f>Estratégia!D9</f>
        <v>A empresa visa novos segmentos de clientes?</v>
      </c>
      <c r="T22" s="101">
        <f>Estratégia!J9/4</f>
        <v>0</v>
      </c>
      <c r="U22" s="110">
        <f>Estratégia!G9</f>
        <v>0</v>
      </c>
      <c r="V22" s="38">
        <f t="shared" si="1"/>
        <v>1</v>
      </c>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row>
    <row r="23" spans="4:107" s="33" customFormat="1" ht="30" customHeight="1">
      <c r="D23" s="29"/>
      <c r="E23" s="29"/>
      <c r="G23" s="29"/>
      <c r="H23" s="29"/>
      <c r="K23" s="32"/>
      <c r="L23" s="32"/>
      <c r="M23" s="32"/>
      <c r="N23" s="32"/>
      <c r="O23" s="32"/>
      <c r="P23" s="100" t="str">
        <f>Ava_exp!C10</f>
        <v>Finanças</v>
      </c>
      <c r="Q23" s="38" t="s">
        <v>597</v>
      </c>
      <c r="R23" s="32"/>
      <c r="S23" s="108" t="str">
        <f>Estratégia!D10</f>
        <v>A empresa busca a atualização de seus produtos e possui uma cultura de inovação?</v>
      </c>
      <c r="T23" s="101">
        <f>Estratégia!J10/4</f>
        <v>0</v>
      </c>
      <c r="U23" s="110">
        <f>Estratégia!G10</f>
        <v>0</v>
      </c>
      <c r="V23" s="38">
        <f t="shared" si="1"/>
        <v>1</v>
      </c>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row>
    <row r="24" spans="4:107" s="33" customFormat="1" ht="30" customHeight="1">
      <c r="D24" s="29"/>
      <c r="E24" s="29"/>
      <c r="G24" s="29"/>
      <c r="H24" s="29"/>
      <c r="K24" s="32"/>
      <c r="L24" s="32"/>
      <c r="M24" s="106" t="s">
        <v>596</v>
      </c>
      <c r="N24" s="38" t="s">
        <v>597</v>
      </c>
      <c r="O24" s="32"/>
      <c r="P24" s="38">
        <v>1</v>
      </c>
      <c r="Q24" s="38">
        <f>COUNTIF($V$35:$V$50,P24)</f>
        <v>16</v>
      </c>
      <c r="R24" s="32"/>
      <c r="S24" s="108" t="str">
        <f>Estratégia!D11</f>
        <v>A empresa investe no branding, ou seja, para que sua marca seja lembrada pelos clientes?</v>
      </c>
      <c r="T24" s="101">
        <f>Estratégia!J11/4</f>
        <v>0</v>
      </c>
      <c r="U24" s="110">
        <f>Estratégia!G11</f>
        <v>0</v>
      </c>
      <c r="V24" s="38">
        <f t="shared" si="1"/>
        <v>1</v>
      </c>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row>
    <row r="25" spans="4:107" s="33" customFormat="1" ht="30" customHeight="1">
      <c r="D25" s="29"/>
      <c r="E25" s="29"/>
      <c r="G25" s="29"/>
      <c r="H25" s="29"/>
      <c r="K25" s="32"/>
      <c r="L25" s="32"/>
      <c r="M25" s="106" t="s">
        <v>539</v>
      </c>
      <c r="N25" s="38">
        <f>IF($D$4=$S$17,Q50,IF($D$4=$S$34,Q56,IF($D$4=$S$51,Q62,IF($D$4=$S$68,Q68,Q74))))</f>
        <v>0</v>
      </c>
      <c r="O25" s="32"/>
      <c r="P25" s="38">
        <v>2</v>
      </c>
      <c r="Q25" s="38">
        <f t="shared" ref="Q25:Q27" si="2">COUNTIF($V$35:$V$50,P25)</f>
        <v>0</v>
      </c>
      <c r="R25" s="32"/>
      <c r="S25" s="108" t="str">
        <f>Estratégia!D12</f>
        <v>A empresa tem a capacidade de reter clientes antigos e fidelizar os novos clientes?</v>
      </c>
      <c r="T25" s="101">
        <f>Estratégia!J12/4</f>
        <v>0</v>
      </c>
      <c r="U25" s="110">
        <f>Estratégia!G12</f>
        <v>0</v>
      </c>
      <c r="V25" s="38">
        <f t="shared" si="1"/>
        <v>1</v>
      </c>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row>
    <row r="26" spans="4:107" s="33" customFormat="1" ht="30" customHeight="1">
      <c r="D26" s="29"/>
      <c r="E26" s="29"/>
      <c r="G26" s="29"/>
      <c r="H26" s="29"/>
      <c r="K26" s="32"/>
      <c r="L26" s="32"/>
      <c r="M26" s="106" t="s">
        <v>549</v>
      </c>
      <c r="N26" s="38">
        <f>IF($D$4=$S$17,Q51,IF($D$4=$S$34,Q57,IF($D$4=$S$51,Q63,IF($D$4=$S$68,Q69,Q75))))</f>
        <v>0</v>
      </c>
      <c r="O26" s="32"/>
      <c r="P26" s="38">
        <v>3</v>
      </c>
      <c r="Q26" s="38">
        <f t="shared" si="2"/>
        <v>0</v>
      </c>
      <c r="R26" s="32"/>
      <c r="S26" s="108" t="str">
        <f>Estratégia!D13</f>
        <v>Como a empresa emprega os conceitos de responsabilidade social-empresarial?</v>
      </c>
      <c r="T26" s="101">
        <f>Estratégia!J13/4</f>
        <v>0</v>
      </c>
      <c r="U26" s="110">
        <f>Estratégia!G13</f>
        <v>0</v>
      </c>
      <c r="V26" s="38">
        <f t="shared" si="1"/>
        <v>1</v>
      </c>
      <c r="W26" s="38"/>
      <c r="X26" s="38"/>
      <c r="Y26" s="38"/>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row>
    <row r="27" spans="4:107" s="33" customFormat="1" ht="30" customHeight="1">
      <c r="D27" s="29"/>
      <c r="E27" s="29"/>
      <c r="G27" s="29"/>
      <c r="H27" s="29"/>
      <c r="K27" s="32"/>
      <c r="L27" s="32"/>
      <c r="M27" s="106" t="s">
        <v>550</v>
      </c>
      <c r="N27" s="38">
        <f>IF($D$4=$S$17,Q52,IF($D$4=$S$34,Q58,IF($D$4=$S$51,Q64,IF($D$4=$S$68,Q70,Q76))))</f>
        <v>0</v>
      </c>
      <c r="O27" s="32"/>
      <c r="P27" s="38">
        <v>4</v>
      </c>
      <c r="Q27" s="38">
        <f t="shared" si="2"/>
        <v>0</v>
      </c>
      <c r="R27" s="32"/>
      <c r="S27" s="108" t="str">
        <f>Estratégia!D14</f>
        <v>A empresa faz investimentos financeiros a longo prazo?</v>
      </c>
      <c r="T27" s="101">
        <f>Estratégia!J14/4</f>
        <v>0</v>
      </c>
      <c r="U27" s="110">
        <f>Estratégia!G14</f>
        <v>0</v>
      </c>
      <c r="V27" s="38">
        <f t="shared" si="1"/>
        <v>1</v>
      </c>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row>
    <row r="28" spans="4:107" s="33" customFormat="1" ht="30" customHeight="1">
      <c r="D28" s="29"/>
      <c r="E28" s="29"/>
      <c r="G28" s="29"/>
      <c r="H28" s="29"/>
      <c r="K28" s="32"/>
      <c r="L28" s="32"/>
      <c r="M28" s="106" t="s">
        <v>551</v>
      </c>
      <c r="N28" s="38">
        <f>IF($D$4=$S$17,Q53,IF($D$4=$S$34,Q59,IF($D$4=$S$51,Q65,IF($D$4=$S$68,Q71,Q77))))</f>
        <v>0</v>
      </c>
      <c r="O28" s="32"/>
      <c r="P28" s="38"/>
      <c r="Q28" s="38"/>
      <c r="R28" s="32"/>
      <c r="S28" s="108" t="str">
        <f>Estratégia!D15</f>
        <v>A empresa Investe na retenção de talentos?</v>
      </c>
      <c r="T28" s="101">
        <f>Estratégia!J15/4</f>
        <v>0</v>
      </c>
      <c r="U28" s="110">
        <f>Estratégia!G15</f>
        <v>0</v>
      </c>
      <c r="V28" s="38">
        <f t="shared" si="1"/>
        <v>1</v>
      </c>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row>
    <row r="29" spans="4:107" s="33" customFormat="1" ht="30" customHeight="1">
      <c r="D29" s="29"/>
      <c r="E29" s="29"/>
      <c r="G29" s="29"/>
      <c r="H29" s="29"/>
      <c r="K29" s="32"/>
      <c r="L29" s="32"/>
      <c r="M29" s="32"/>
      <c r="N29" s="32"/>
      <c r="O29" s="32"/>
      <c r="P29" s="100" t="str">
        <f>Ava_exp!C15</f>
        <v>Marketing</v>
      </c>
      <c r="Q29" s="38" t="s">
        <v>597</v>
      </c>
      <c r="R29" s="32"/>
      <c r="S29" s="108" t="str">
        <f>Estratégia!D16</f>
        <v>A empresa visa explorar outros mercados?</v>
      </c>
      <c r="T29" s="101">
        <f>Estratégia!J16/4</f>
        <v>0</v>
      </c>
      <c r="U29" s="110">
        <f>Estratégia!G16</f>
        <v>0</v>
      </c>
      <c r="V29" s="38">
        <f t="shared" si="1"/>
        <v>1</v>
      </c>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row>
    <row r="30" spans="4:107" s="33" customFormat="1" ht="30" customHeight="1">
      <c r="D30" s="29"/>
      <c r="E30" s="29"/>
      <c r="G30" s="29"/>
      <c r="H30" s="29"/>
      <c r="K30" s="32"/>
      <c r="L30" s="32"/>
      <c r="M30" s="32"/>
      <c r="N30" s="32"/>
      <c r="O30" s="32"/>
      <c r="P30" s="38">
        <v>1</v>
      </c>
      <c r="Q30" s="38">
        <f>COUNTIF($V$52:$V$67,P30)</f>
        <v>16</v>
      </c>
      <c r="R30" s="32"/>
      <c r="S30" s="108" t="str">
        <f>Estratégia!D17</f>
        <v>A empresa conhece seus concorrentes e substitutos?</v>
      </c>
      <c r="T30" s="101">
        <f>Estratégia!J17/4</f>
        <v>0</v>
      </c>
      <c r="U30" s="110">
        <f>Estratégia!G17</f>
        <v>0</v>
      </c>
      <c r="V30" s="38">
        <f t="shared" si="1"/>
        <v>1</v>
      </c>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row>
    <row r="31" spans="4:107" s="33" customFormat="1" ht="30" customHeight="1">
      <c r="D31" s="29"/>
      <c r="E31" s="29"/>
      <c r="G31" s="29"/>
      <c r="H31" s="29"/>
      <c r="K31" s="32"/>
      <c r="L31" s="32"/>
      <c r="M31" s="32"/>
      <c r="N31" s="32"/>
      <c r="O31" s="32"/>
      <c r="P31" s="38">
        <v>2</v>
      </c>
      <c r="Q31" s="38">
        <f t="shared" ref="Q31:Q33" si="3">COUNTIF($V$52:$V$67,P31)</f>
        <v>0</v>
      </c>
      <c r="R31" s="32"/>
      <c r="S31" s="108" t="str">
        <f>Estratégia!D18</f>
        <v>A empresa é eficiente em sua gestão de fornecedores?</v>
      </c>
      <c r="T31" s="101">
        <f>Estratégia!J18/4</f>
        <v>0</v>
      </c>
      <c r="U31" s="110">
        <f>Estratégia!G18</f>
        <v>0</v>
      </c>
      <c r="V31" s="38">
        <f t="shared" si="1"/>
        <v>1</v>
      </c>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row>
    <row r="32" spans="4:107" s="33" customFormat="1" ht="30" customHeight="1">
      <c r="D32" s="29"/>
      <c r="E32" s="29"/>
      <c r="G32" s="29"/>
      <c r="H32" s="29"/>
      <c r="K32" s="32"/>
      <c r="L32" s="32"/>
      <c r="M32" s="32"/>
      <c r="N32" s="32"/>
      <c r="O32" s="32"/>
      <c r="P32" s="38">
        <v>3</v>
      </c>
      <c r="Q32" s="38">
        <f t="shared" si="3"/>
        <v>0</v>
      </c>
      <c r="R32" s="32"/>
      <c r="S32" s="108" t="str">
        <f>Estratégia!D19</f>
        <v>A empresa tem uma boa relação com clientes?</v>
      </c>
      <c r="T32" s="101">
        <f>Estratégia!J19/4</f>
        <v>0</v>
      </c>
      <c r="U32" s="110">
        <f>Estratégia!G19</f>
        <v>0</v>
      </c>
      <c r="V32" s="38">
        <f t="shared" si="1"/>
        <v>1</v>
      </c>
      <c r="W32" s="108"/>
      <c r="X32" s="108"/>
      <c r="Y32" s="108"/>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row>
    <row r="33" spans="4:107" s="33" customFormat="1" ht="30" customHeight="1">
      <c r="D33" s="29"/>
      <c r="E33" s="29"/>
      <c r="G33" s="29"/>
      <c r="H33" s="29"/>
      <c r="K33" s="32"/>
      <c r="L33" s="32"/>
      <c r="M33" s="32"/>
      <c r="N33" s="32"/>
      <c r="O33" s="32"/>
      <c r="P33" s="38">
        <v>4</v>
      </c>
      <c r="Q33" s="38">
        <f t="shared" si="3"/>
        <v>0</v>
      </c>
      <c r="R33" s="32"/>
      <c r="S33" s="108" t="str">
        <f>Estratégia!D20</f>
        <v>Existem barreiras de entrada em seu segmento de negócio?</v>
      </c>
      <c r="T33" s="101">
        <f>Estratégia!J20/4</f>
        <v>0</v>
      </c>
      <c r="U33" s="110">
        <f>Estratégia!G20</f>
        <v>0</v>
      </c>
      <c r="V33" s="38">
        <f t="shared" si="1"/>
        <v>1</v>
      </c>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row>
    <row r="34" spans="4:107" s="33" customFormat="1" ht="30" customHeight="1">
      <c r="D34" s="29"/>
      <c r="E34" s="29"/>
      <c r="G34" s="29"/>
      <c r="H34" s="29"/>
      <c r="K34" s="32"/>
      <c r="L34" s="32"/>
      <c r="M34" s="32"/>
      <c r="N34" s="32"/>
      <c r="O34" s="32"/>
      <c r="P34" s="38"/>
      <c r="Q34" s="38"/>
      <c r="R34" s="32"/>
      <c r="S34" s="245" t="str">
        <f>P23</f>
        <v>Finanças</v>
      </c>
      <c r="T34" s="246"/>
      <c r="U34" s="246"/>
      <c r="V34" s="246"/>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row>
    <row r="35" spans="4:107" s="33" customFormat="1" ht="30" customHeight="1">
      <c r="D35" s="29"/>
      <c r="E35" s="29"/>
      <c r="G35" s="29"/>
      <c r="H35" s="29"/>
      <c r="K35" s="32"/>
      <c r="L35" s="32"/>
      <c r="M35" s="32"/>
      <c r="N35" s="32"/>
      <c r="O35" s="32"/>
      <c r="P35" s="100" t="str">
        <f>Ava_exp!C20</f>
        <v>Operações</v>
      </c>
      <c r="Q35" s="38" t="s">
        <v>597</v>
      </c>
      <c r="R35" s="32"/>
      <c r="S35" s="108" t="str">
        <f>Finanças!D5</f>
        <v>A empresa possui investimentos financeiros e capital de reserva?</v>
      </c>
      <c r="T35" s="101">
        <f>Finanças!J5/4</f>
        <v>0</v>
      </c>
      <c r="U35" s="110">
        <f>Finanças!G5</f>
        <v>0</v>
      </c>
      <c r="V35" s="38">
        <f>IF(T35&lt;=0.25,1,IF(T35&lt;=0.5,2,IF(T35&lt;=0.75,3,4)))</f>
        <v>1</v>
      </c>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row>
    <row r="36" spans="4:107" s="33" customFormat="1" ht="30" customHeight="1">
      <c r="D36" s="29"/>
      <c r="E36" s="29"/>
      <c r="G36" s="29"/>
      <c r="H36" s="29"/>
      <c r="K36" s="32"/>
      <c r="L36" s="32"/>
      <c r="M36" s="32"/>
      <c r="N36" s="32"/>
      <c r="O36" s="32"/>
      <c r="P36" s="38">
        <v>1</v>
      </c>
      <c r="Q36" s="38">
        <f>COUNTIF($V$69:$V$80,P36)</f>
        <v>12</v>
      </c>
      <c r="R36" s="32"/>
      <c r="S36" s="108" t="str">
        <f>Finanças!D6</f>
        <v>A empresa possui planejamento e controle orçamentário?</v>
      </c>
      <c r="T36" s="101">
        <f>Finanças!J6/4</f>
        <v>0</v>
      </c>
      <c r="U36" s="110">
        <f>Finanças!G6</f>
        <v>0</v>
      </c>
      <c r="V36" s="38">
        <f t="shared" ref="V36:V50" si="4">IF(T36&lt;=0.25,1,IF(T36&lt;=0.5,2,IF(T36&lt;=0.75,3,4)))</f>
        <v>1</v>
      </c>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row>
    <row r="37" spans="4:107" s="33" customFormat="1" ht="30" customHeight="1">
      <c r="D37" s="29"/>
      <c r="E37" s="29"/>
      <c r="G37" s="29"/>
      <c r="H37" s="29"/>
      <c r="K37" s="32"/>
      <c r="L37" s="32"/>
      <c r="M37" s="32"/>
      <c r="N37" s="32"/>
      <c r="O37" s="32"/>
      <c r="P37" s="38">
        <v>2</v>
      </c>
      <c r="Q37" s="38">
        <f t="shared" ref="Q37:Q39" si="5">COUNTIF($V$69:$V$80,P37)</f>
        <v>0</v>
      </c>
      <c r="R37" s="32"/>
      <c r="S37" s="108" t="str">
        <f>Finanças!D7</f>
        <v>A empresa sabe diferenciar despesa de investimento?</v>
      </c>
      <c r="T37" s="101">
        <f>Finanças!J7/4</f>
        <v>0</v>
      </c>
      <c r="U37" s="110">
        <f>Finanças!G7</f>
        <v>0</v>
      </c>
      <c r="V37" s="38">
        <f t="shared" si="4"/>
        <v>1</v>
      </c>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row>
    <row r="38" spans="4:107" s="33" customFormat="1" ht="30" customHeight="1">
      <c r="D38" s="29"/>
      <c r="E38" s="29"/>
      <c r="G38" s="29"/>
      <c r="H38" s="29"/>
      <c r="K38" s="32"/>
      <c r="L38" s="32"/>
      <c r="M38" s="32"/>
      <c r="N38" s="32"/>
      <c r="O38" s="32"/>
      <c r="P38" s="38">
        <v>3</v>
      </c>
      <c r="Q38" s="38">
        <f t="shared" si="5"/>
        <v>0</v>
      </c>
      <c r="R38" s="32"/>
      <c r="S38" s="108" t="str">
        <f>Finanças!D8</f>
        <v>A empresa planeja pegar ou já pegou um empréstimo?</v>
      </c>
      <c r="T38" s="101">
        <f>Finanças!J8/4</f>
        <v>0</v>
      </c>
      <c r="U38" s="110">
        <f>Finanças!G8</f>
        <v>0</v>
      </c>
      <c r="V38" s="38">
        <f t="shared" si="4"/>
        <v>1</v>
      </c>
      <c r="W38" s="108"/>
      <c r="X38" s="108"/>
      <c r="Y38" s="108"/>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row>
    <row r="39" spans="4:107" s="33" customFormat="1" ht="30" customHeight="1">
      <c r="D39" s="29"/>
      <c r="E39" s="29"/>
      <c r="G39" s="29"/>
      <c r="H39" s="29"/>
      <c r="K39" s="32"/>
      <c r="L39" s="32"/>
      <c r="M39" s="32"/>
      <c r="N39" s="32"/>
      <c r="O39" s="32"/>
      <c r="P39" s="38">
        <v>4</v>
      </c>
      <c r="Q39" s="38">
        <f t="shared" si="5"/>
        <v>0</v>
      </c>
      <c r="R39" s="32"/>
      <c r="S39" s="108" t="str">
        <f>Finanças!D9</f>
        <v>A empresa realiza a gestão do seu fluxo de caixa?</v>
      </c>
      <c r="T39" s="101">
        <f>Finanças!J9/4</f>
        <v>0</v>
      </c>
      <c r="U39" s="110">
        <f>Finanças!G9</f>
        <v>0</v>
      </c>
      <c r="V39" s="38">
        <f t="shared" si="4"/>
        <v>1</v>
      </c>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row>
    <row r="40" spans="4:107" s="33" customFormat="1" ht="30" customHeight="1">
      <c r="D40" s="29"/>
      <c r="E40" s="29"/>
      <c r="G40" s="29"/>
      <c r="H40" s="29"/>
      <c r="K40" s="32"/>
      <c r="L40" s="32"/>
      <c r="M40" s="32"/>
      <c r="N40" s="32"/>
      <c r="O40" s="32"/>
      <c r="P40" s="38"/>
      <c r="Q40" s="38"/>
      <c r="R40" s="32"/>
      <c r="S40" s="108" t="str">
        <f>Finanças!D10</f>
        <v>A empresa possui uma separação entre o que é dela e o que é do proprietário?</v>
      </c>
      <c r="T40" s="101">
        <f>Finanças!J10/4</f>
        <v>0</v>
      </c>
      <c r="U40" s="110">
        <f>Finanças!G10</f>
        <v>0</v>
      </c>
      <c r="V40" s="38">
        <f t="shared" si="4"/>
        <v>1</v>
      </c>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row>
    <row r="41" spans="4:107" s="33" customFormat="1" ht="30" customHeight="1">
      <c r="D41" s="29"/>
      <c r="E41" s="29"/>
      <c r="G41" s="29"/>
      <c r="H41" s="29"/>
      <c r="K41" s="32"/>
      <c r="L41" s="32"/>
      <c r="M41" s="32"/>
      <c r="N41" s="32"/>
      <c r="O41" s="32"/>
      <c r="P41" s="100" t="str">
        <f>Ava_exp!C24</f>
        <v>Gestão de pessoas (GP)</v>
      </c>
      <c r="Q41" s="38" t="s">
        <v>597</v>
      </c>
      <c r="R41" s="32"/>
      <c r="S41" s="108" t="str">
        <f>Finanças!D11</f>
        <v>A empresa possui controle sobre seu capital de giro?</v>
      </c>
      <c r="T41" s="101">
        <f>Finanças!J11/4</f>
        <v>0</v>
      </c>
      <c r="U41" s="110">
        <f>Finanças!G11</f>
        <v>0</v>
      </c>
      <c r="V41" s="38">
        <f t="shared" si="4"/>
        <v>1</v>
      </c>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row>
    <row r="42" spans="4:107" s="33" customFormat="1" ht="30" customHeight="1">
      <c r="D42" s="29"/>
      <c r="E42" s="29"/>
      <c r="G42" s="29"/>
      <c r="H42" s="29"/>
      <c r="K42" s="32"/>
      <c r="L42" s="32"/>
      <c r="M42" s="32"/>
      <c r="N42" s="32"/>
      <c r="O42" s="32"/>
      <c r="P42" s="38">
        <v>1</v>
      </c>
      <c r="Q42" s="38">
        <f>COUNTIF($V$82:$V$93,P42)</f>
        <v>12</v>
      </c>
      <c r="R42" s="32"/>
      <c r="S42" s="108" t="str">
        <f>Finanças!D12</f>
        <v>A empresa mantem um estrito controle contábil?</v>
      </c>
      <c r="T42" s="101">
        <f>Finanças!J12/4</f>
        <v>0</v>
      </c>
      <c r="U42" s="110">
        <f>Finanças!G12</f>
        <v>0</v>
      </c>
      <c r="V42" s="38">
        <f t="shared" si="4"/>
        <v>1</v>
      </c>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row>
    <row r="43" spans="4:107" s="33" customFormat="1" ht="30" customHeight="1">
      <c r="D43" s="29"/>
      <c r="E43" s="29"/>
      <c r="G43" s="29"/>
      <c r="H43" s="29"/>
      <c r="K43" s="32"/>
      <c r="L43" s="32"/>
      <c r="M43" s="32"/>
      <c r="N43" s="32"/>
      <c r="O43" s="32"/>
      <c r="P43" s="38">
        <v>2</v>
      </c>
      <c r="Q43" s="38">
        <f t="shared" ref="Q43:Q45" si="6">COUNTIF($V$82:$V$93,P43)</f>
        <v>0</v>
      </c>
      <c r="R43" s="32"/>
      <c r="S43" s="108" t="str">
        <f>Finanças!D13</f>
        <v>A empresa compreende todos os custos envolvidos no seu negócio?</v>
      </c>
      <c r="T43" s="101">
        <f>Finanças!J13/4</f>
        <v>0</v>
      </c>
      <c r="U43" s="110">
        <f>Finanças!G13</f>
        <v>0</v>
      </c>
      <c r="V43" s="38">
        <f t="shared" si="4"/>
        <v>1</v>
      </c>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row>
    <row r="44" spans="4:107" s="33" customFormat="1" ht="30" customHeight="1">
      <c r="D44" s="29"/>
      <c r="E44" s="29"/>
      <c r="G44" s="29"/>
      <c r="H44" s="29"/>
      <c r="K44" s="32"/>
      <c r="L44" s="32"/>
      <c r="M44" s="32"/>
      <c r="N44" s="32"/>
      <c r="O44" s="32"/>
      <c r="P44" s="38">
        <v>3</v>
      </c>
      <c r="Q44" s="38">
        <f t="shared" si="6"/>
        <v>0</v>
      </c>
      <c r="R44" s="32"/>
      <c r="S44" s="108" t="str">
        <f>Finanças!D14</f>
        <v>A empresa possui uma margem de contribuição padrão em seus produtos ou serviços?</v>
      </c>
      <c r="T44" s="101">
        <f>Finanças!J14/4</f>
        <v>0</v>
      </c>
      <c r="U44" s="110">
        <f>Finanças!G14</f>
        <v>0</v>
      </c>
      <c r="V44" s="38">
        <f t="shared" si="4"/>
        <v>1</v>
      </c>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row>
    <row r="45" spans="4:107" s="33" customFormat="1" ht="30" customHeight="1">
      <c r="D45" s="29"/>
      <c r="E45" s="29"/>
      <c r="G45" s="29"/>
      <c r="H45" s="29"/>
      <c r="K45" s="32"/>
      <c r="L45" s="32"/>
      <c r="M45" s="32"/>
      <c r="N45" s="32"/>
      <c r="O45" s="32"/>
      <c r="P45" s="38">
        <v>4</v>
      </c>
      <c r="Q45" s="38">
        <f t="shared" si="6"/>
        <v>0</v>
      </c>
      <c r="R45" s="32"/>
      <c r="S45" s="108" t="str">
        <f>Finanças!D15</f>
        <v>A empresa precifica o seu produto ou serviço de maneira adequada?</v>
      </c>
      <c r="T45" s="101">
        <f>Finanças!J15/4</f>
        <v>0</v>
      </c>
      <c r="U45" s="110">
        <f>Finanças!G15</f>
        <v>0</v>
      </c>
      <c r="V45" s="38">
        <f t="shared" si="4"/>
        <v>1</v>
      </c>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row>
    <row r="46" spans="4:107" s="33" customFormat="1" ht="30" customHeight="1">
      <c r="D46" s="29"/>
      <c r="E46" s="29"/>
      <c r="G46" s="29"/>
      <c r="H46" s="29"/>
      <c r="K46" s="32"/>
      <c r="L46" s="32"/>
      <c r="M46" s="32"/>
      <c r="N46" s="32"/>
      <c r="O46" s="32"/>
      <c r="P46" s="32"/>
      <c r="Q46" s="32"/>
      <c r="R46" s="32"/>
      <c r="S46" s="108" t="str">
        <f>Finanças!D16</f>
        <v>Você sabe distinguir custos variáveis de custos fixos?</v>
      </c>
      <c r="T46" s="101">
        <f>Finanças!J16/4</f>
        <v>0</v>
      </c>
      <c r="U46" s="110">
        <f>Finanças!G16</f>
        <v>0</v>
      </c>
      <c r="V46" s="38">
        <f t="shared" si="4"/>
        <v>1</v>
      </c>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row>
    <row r="47" spans="4:107" s="33" customFormat="1" ht="30" customHeight="1">
      <c r="D47" s="29"/>
      <c r="E47" s="29"/>
      <c r="G47" s="29"/>
      <c r="H47" s="29"/>
      <c r="K47" s="32"/>
      <c r="L47" s="32"/>
      <c r="M47" s="32"/>
      <c r="N47" s="32"/>
      <c r="O47" s="32"/>
      <c r="P47" s="32"/>
      <c r="Q47" s="32"/>
      <c r="R47" s="32"/>
      <c r="S47" s="108" t="str">
        <f>Finanças!D17</f>
        <v>A empresa tem um faturamento que condiz com o planejado?</v>
      </c>
      <c r="T47" s="101">
        <f>Finanças!J17/4</f>
        <v>0</v>
      </c>
      <c r="U47" s="110">
        <f>Finanças!G17</f>
        <v>0</v>
      </c>
      <c r="V47" s="38">
        <f t="shared" si="4"/>
        <v>1</v>
      </c>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row>
    <row r="48" spans="4:107" s="33" customFormat="1" ht="30" customHeight="1">
      <c r="D48" s="29"/>
      <c r="E48" s="29"/>
      <c r="G48" s="29"/>
      <c r="H48" s="29"/>
      <c r="K48" s="32"/>
      <c r="L48" s="32"/>
      <c r="M48" s="32"/>
      <c r="N48" s="32"/>
      <c r="O48" s="32"/>
      <c r="P48" s="248" t="str">
        <f>P17</f>
        <v>Estratégia</v>
      </c>
      <c r="Q48" s="237"/>
      <c r="R48" s="32"/>
      <c r="S48" s="108" t="str">
        <f>Finanças!D18</f>
        <v>A empresa controla seus recebimentos de forma satisfatória?</v>
      </c>
      <c r="T48" s="101">
        <f>Finanças!J18/4</f>
        <v>0</v>
      </c>
      <c r="U48" s="110">
        <f>Finanças!G18</f>
        <v>0</v>
      </c>
      <c r="V48" s="38">
        <f t="shared" si="4"/>
        <v>1</v>
      </c>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row>
    <row r="49" spans="4:107" s="33" customFormat="1" ht="30" customHeight="1">
      <c r="D49" s="29"/>
      <c r="E49" s="29"/>
      <c r="G49" s="29"/>
      <c r="H49" s="29"/>
      <c r="K49" s="32"/>
      <c r="L49" s="32"/>
      <c r="M49" s="32"/>
      <c r="N49" s="32"/>
      <c r="O49" s="32"/>
      <c r="P49" s="106" t="s">
        <v>596</v>
      </c>
      <c r="Q49" s="38" t="s">
        <v>597</v>
      </c>
      <c r="R49" s="32"/>
      <c r="S49" s="108" t="str">
        <f>Finanças!D19</f>
        <v>A empresa mede e controla seu ticket médio?</v>
      </c>
      <c r="T49" s="101">
        <f>Finanças!J19/4</f>
        <v>0</v>
      </c>
      <c r="U49" s="110">
        <f>Finanças!G19</f>
        <v>0</v>
      </c>
      <c r="V49" s="38">
        <f t="shared" si="4"/>
        <v>1</v>
      </c>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row>
    <row r="50" spans="4:107" s="33" customFormat="1" ht="30" customHeight="1">
      <c r="D50" s="29"/>
      <c r="E50" s="29"/>
      <c r="G50" s="29"/>
      <c r="H50" s="29"/>
      <c r="K50" s="32"/>
      <c r="L50" s="32"/>
      <c r="M50" s="32"/>
      <c r="N50" s="32"/>
      <c r="O50" s="32"/>
      <c r="P50" s="106" t="s">
        <v>539</v>
      </c>
      <c r="Q50" s="38">
        <f>COUNTIF($U$18:$U$33,P50)</f>
        <v>0</v>
      </c>
      <c r="R50" s="32"/>
      <c r="S50" s="108" t="str">
        <f>Finanças!D20</f>
        <v>A empresa calcula os indicadores de desempenho?</v>
      </c>
      <c r="T50" s="101">
        <f>Finanças!J20/4</f>
        <v>0</v>
      </c>
      <c r="U50" s="110">
        <f>Finanças!G20</f>
        <v>0</v>
      </c>
      <c r="V50" s="38">
        <f t="shared" si="4"/>
        <v>1</v>
      </c>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row>
    <row r="51" spans="4:107" s="33" customFormat="1" ht="30" customHeight="1">
      <c r="D51" s="29"/>
      <c r="E51" s="29"/>
      <c r="G51" s="29"/>
      <c r="H51" s="29"/>
      <c r="K51" s="32"/>
      <c r="L51" s="32"/>
      <c r="M51" s="32"/>
      <c r="N51" s="32"/>
      <c r="O51" s="32"/>
      <c r="P51" s="106" t="s">
        <v>549</v>
      </c>
      <c r="Q51" s="38">
        <f>COUNTIF($U$18:$U$33,P51)</f>
        <v>0</v>
      </c>
      <c r="R51" s="32"/>
      <c r="S51" s="245" t="str">
        <f>P29</f>
        <v>Marketing</v>
      </c>
      <c r="T51" s="246"/>
      <c r="U51" s="246"/>
      <c r="V51" s="246"/>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row>
    <row r="52" spans="4:107" s="33" customFormat="1" ht="30" customHeight="1">
      <c r="D52" s="29"/>
      <c r="E52" s="29"/>
      <c r="G52" s="29"/>
      <c r="H52" s="29"/>
      <c r="K52" s="32"/>
      <c r="L52" s="32"/>
      <c r="M52" s="32"/>
      <c r="N52" s="32"/>
      <c r="O52" s="32"/>
      <c r="P52" s="106" t="s">
        <v>550</v>
      </c>
      <c r="Q52" s="38">
        <f>COUNTIF($U$18:$U$33,P52)</f>
        <v>0</v>
      </c>
      <c r="R52" s="32"/>
      <c r="S52" s="108" t="str">
        <f>Marketing!D5</f>
        <v>A empresa possui uma identidade visual e comunica sua marca?</v>
      </c>
      <c r="T52" s="101">
        <f>Marketing!J5/4</f>
        <v>0</v>
      </c>
      <c r="U52" s="110">
        <f>Marketing!G5</f>
        <v>0</v>
      </c>
      <c r="V52" s="38">
        <f>IF(T52&lt;=0.25,1,IF(T52&lt;=0.5,2,IF(T52&lt;=0.75,3,4)))</f>
        <v>1</v>
      </c>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row>
    <row r="53" spans="4:107" s="33" customFormat="1" ht="30" customHeight="1">
      <c r="D53" s="29"/>
      <c r="E53" s="29"/>
      <c r="G53" s="29"/>
      <c r="H53" s="29"/>
      <c r="K53" s="32"/>
      <c r="L53" s="32"/>
      <c r="M53" s="32"/>
      <c r="N53" s="32"/>
      <c r="O53" s="32"/>
      <c r="P53" s="106" t="s">
        <v>551</v>
      </c>
      <c r="Q53" s="38">
        <f>COUNTIF($U$18:$U$33,P53)</f>
        <v>0</v>
      </c>
      <c r="R53" s="32"/>
      <c r="S53" s="108" t="str">
        <f>Marketing!D6</f>
        <v>A empresa tem seu segmento definido e se divulga de maneira focada?</v>
      </c>
      <c r="T53" s="101">
        <f>Marketing!J6/4</f>
        <v>0</v>
      </c>
      <c r="U53" s="110">
        <f>Marketing!G6</f>
        <v>0</v>
      </c>
      <c r="V53" s="38">
        <f t="shared" ref="V53:V93" si="7">IF(T53&lt;=0.25,1,IF(T53&lt;=0.5,2,IF(T53&lt;=0.75,3,4)))</f>
        <v>1</v>
      </c>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row>
    <row r="54" spans="4:107" s="33" customFormat="1" ht="30" customHeight="1">
      <c r="D54" s="29"/>
      <c r="E54" s="29"/>
      <c r="G54" s="29"/>
      <c r="H54" s="29"/>
      <c r="K54" s="32"/>
      <c r="L54" s="32"/>
      <c r="M54" s="32"/>
      <c r="N54" s="32"/>
      <c r="O54" s="32"/>
      <c r="P54" s="248" t="str">
        <f>P23</f>
        <v>Finanças</v>
      </c>
      <c r="Q54" s="237"/>
      <c r="R54" s="32"/>
      <c r="S54" s="108" t="str">
        <f>Marketing!D7</f>
        <v>Como é a mensuração de resultados das ações de comunicação da empresa?</v>
      </c>
      <c r="T54" s="101">
        <f>Marketing!J7/4</f>
        <v>0</v>
      </c>
      <c r="U54" s="110">
        <f>Marketing!G7</f>
        <v>0</v>
      </c>
      <c r="V54" s="38">
        <f t="shared" si="7"/>
        <v>1</v>
      </c>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row>
    <row r="55" spans="4:107" s="33" customFormat="1" ht="30" customHeight="1">
      <c r="D55" s="29"/>
      <c r="E55" s="29"/>
      <c r="G55" s="29"/>
      <c r="H55" s="29"/>
      <c r="K55" s="32"/>
      <c r="L55" s="32"/>
      <c r="M55" s="32"/>
      <c r="N55" s="32"/>
      <c r="O55" s="32"/>
      <c r="P55" s="106" t="s">
        <v>596</v>
      </c>
      <c r="Q55" s="38" t="s">
        <v>597</v>
      </c>
      <c r="R55" s="32"/>
      <c r="S55" s="108" t="str">
        <f>Marketing!D8</f>
        <v>A empresa monitora a satisfação de seus clientes?</v>
      </c>
      <c r="T55" s="101">
        <f>Marketing!J8/4</f>
        <v>0</v>
      </c>
      <c r="U55" s="110">
        <f>Marketing!G8</f>
        <v>0</v>
      </c>
      <c r="V55" s="38">
        <f t="shared" si="7"/>
        <v>1</v>
      </c>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row>
    <row r="56" spans="4:107" s="33" customFormat="1" ht="30" customHeight="1">
      <c r="D56" s="29"/>
      <c r="E56" s="29"/>
      <c r="G56" s="29"/>
      <c r="H56" s="29"/>
      <c r="K56" s="32"/>
      <c r="L56" s="32"/>
      <c r="M56" s="32"/>
      <c r="N56" s="32"/>
      <c r="O56" s="32"/>
      <c r="P56" s="106" t="s">
        <v>539</v>
      </c>
      <c r="Q56" s="38">
        <f>COUNTIF($U$35:$U$50,P56)</f>
        <v>0</v>
      </c>
      <c r="R56" s="32"/>
      <c r="S56" s="108" t="str">
        <f>Marketing!D9</f>
        <v>A empresa está presente na internet?</v>
      </c>
      <c r="T56" s="101">
        <f>Marketing!J9/4</f>
        <v>0</v>
      </c>
      <c r="U56" s="110">
        <f>Marketing!G9</f>
        <v>0</v>
      </c>
      <c r="V56" s="38">
        <f t="shared" si="7"/>
        <v>1</v>
      </c>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row>
    <row r="57" spans="4:107" s="33" customFormat="1" ht="30" customHeight="1">
      <c r="D57" s="29"/>
      <c r="E57" s="29"/>
      <c r="G57" s="29"/>
      <c r="H57" s="29"/>
      <c r="K57" s="32"/>
      <c r="L57" s="32"/>
      <c r="M57" s="32"/>
      <c r="N57" s="32"/>
      <c r="O57" s="32"/>
      <c r="P57" s="106" t="s">
        <v>549</v>
      </c>
      <c r="Q57" s="38">
        <f>COUNTIF($U$35:$U$50,P57)</f>
        <v>0</v>
      </c>
      <c r="R57" s="32"/>
      <c r="S57" s="108" t="str">
        <f>Marketing!D10</f>
        <v>A empresa realiza campanhas online?</v>
      </c>
      <c r="T57" s="101">
        <f>Marketing!J10/4</f>
        <v>0</v>
      </c>
      <c r="U57" s="110">
        <f>Marketing!G10</f>
        <v>0</v>
      </c>
      <c r="V57" s="38">
        <f t="shared" si="7"/>
        <v>1</v>
      </c>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row>
    <row r="58" spans="4:107" s="33" customFormat="1" ht="30" customHeight="1">
      <c r="D58" s="29"/>
      <c r="E58" s="29"/>
      <c r="G58" s="29"/>
      <c r="H58" s="29"/>
      <c r="K58" s="32"/>
      <c r="L58" s="32"/>
      <c r="M58" s="32"/>
      <c r="N58" s="32"/>
      <c r="O58" s="32"/>
      <c r="P58" s="106" t="s">
        <v>550</v>
      </c>
      <c r="Q58" s="38">
        <f>COUNTIF($U$35:$U$50,P58)</f>
        <v>0</v>
      </c>
      <c r="R58" s="32"/>
      <c r="S58" s="108" t="str">
        <f>Marketing!D11</f>
        <v>A empresa acompanha os indicadores de performance?</v>
      </c>
      <c r="T58" s="101">
        <f>Marketing!J11/4</f>
        <v>0</v>
      </c>
      <c r="U58" s="110">
        <f>Marketing!G11</f>
        <v>0</v>
      </c>
      <c r="V58" s="38">
        <f t="shared" si="7"/>
        <v>1</v>
      </c>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row>
    <row r="59" spans="4:107" s="33" customFormat="1" ht="30" customHeight="1">
      <c r="D59" s="29"/>
      <c r="E59" s="29"/>
      <c r="G59" s="29"/>
      <c r="H59" s="29"/>
      <c r="K59" s="32"/>
      <c r="L59" s="32"/>
      <c r="M59" s="32"/>
      <c r="N59" s="32"/>
      <c r="O59" s="32"/>
      <c r="P59" s="106" t="s">
        <v>551</v>
      </c>
      <c r="Q59" s="38">
        <f>COUNTIF($U$35:$U$50,P59)</f>
        <v>0</v>
      </c>
      <c r="R59" s="32"/>
      <c r="S59" s="108" t="str">
        <f>Marketing!D12</f>
        <v>A empresa consegue otimizar a performance de vendas off-line com base na online?</v>
      </c>
      <c r="T59" s="101">
        <f>Marketing!J12/4</f>
        <v>0</v>
      </c>
      <c r="U59" s="110">
        <f>Marketing!G12</f>
        <v>0</v>
      </c>
      <c r="V59" s="38">
        <f t="shared" si="7"/>
        <v>1</v>
      </c>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row>
    <row r="60" spans="4:107" s="33" customFormat="1" ht="30" customHeight="1">
      <c r="D60" s="29"/>
      <c r="E60" s="29"/>
      <c r="G60" s="29"/>
      <c r="H60" s="29"/>
      <c r="K60" s="32"/>
      <c r="L60" s="32"/>
      <c r="M60" s="32"/>
      <c r="N60" s="32"/>
      <c r="O60" s="32"/>
      <c r="P60" s="248" t="str">
        <f>P29</f>
        <v>Marketing</v>
      </c>
      <c r="Q60" s="237"/>
      <c r="R60" s="32"/>
      <c r="S60" s="108" t="str">
        <f>Marketing!D13</f>
        <v>A empresa investe em mídias off-lines?</v>
      </c>
      <c r="T60" s="101">
        <f>Marketing!J13/4</f>
        <v>0</v>
      </c>
      <c r="U60" s="110">
        <f>Marketing!G13</f>
        <v>0</v>
      </c>
      <c r="V60" s="38">
        <f t="shared" si="7"/>
        <v>1</v>
      </c>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row>
    <row r="61" spans="4:107" s="33" customFormat="1" ht="30" customHeight="1">
      <c r="D61" s="29"/>
      <c r="E61" s="29"/>
      <c r="G61" s="29"/>
      <c r="H61" s="29"/>
      <c r="K61" s="32"/>
      <c r="L61" s="32"/>
      <c r="M61" s="32"/>
      <c r="N61" s="32"/>
      <c r="O61" s="32"/>
      <c r="P61" s="106" t="s">
        <v>596</v>
      </c>
      <c r="Q61" s="38" t="s">
        <v>597</v>
      </c>
      <c r="R61" s="32"/>
      <c r="S61" s="108" t="str">
        <f>Marketing!D14</f>
        <v>A empresa realiza compras regulares de mídia?</v>
      </c>
      <c r="T61" s="101">
        <f>Marketing!J14/4</f>
        <v>0</v>
      </c>
      <c r="U61" s="110">
        <f>Marketing!G14</f>
        <v>0</v>
      </c>
      <c r="V61" s="38">
        <f t="shared" si="7"/>
        <v>1</v>
      </c>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row>
    <row r="62" spans="4:107" s="33" customFormat="1" ht="30" customHeight="1">
      <c r="D62" s="29"/>
      <c r="E62" s="29"/>
      <c r="G62" s="29"/>
      <c r="H62" s="29"/>
      <c r="K62" s="32"/>
      <c r="L62" s="32"/>
      <c r="M62" s="32"/>
      <c r="N62" s="32"/>
      <c r="O62" s="32"/>
      <c r="P62" s="106" t="s">
        <v>539</v>
      </c>
      <c r="Q62" s="38">
        <f>COUNTIF($U$52:$U$67,P62)</f>
        <v>0</v>
      </c>
      <c r="R62" s="32"/>
      <c r="S62" s="108" t="str">
        <f>Marketing!D15</f>
        <v>A empresa investe em estratégias de boca-a-boca?</v>
      </c>
      <c r="T62" s="101">
        <f>Marketing!J15/4</f>
        <v>0</v>
      </c>
      <c r="U62" s="110">
        <f>Marketing!G15</f>
        <v>0</v>
      </c>
      <c r="V62" s="38">
        <f t="shared" si="7"/>
        <v>1</v>
      </c>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row>
    <row r="63" spans="4:107" s="33" customFormat="1" ht="30" customHeight="1">
      <c r="D63" s="29"/>
      <c r="E63" s="29"/>
      <c r="G63" s="29"/>
      <c r="H63" s="29"/>
      <c r="K63" s="32"/>
      <c r="L63" s="32"/>
      <c r="M63" s="32"/>
      <c r="N63" s="32"/>
      <c r="O63" s="32"/>
      <c r="P63" s="106" t="s">
        <v>549</v>
      </c>
      <c r="Q63" s="38">
        <f>COUNTIF($U$52:$U$67,P63)</f>
        <v>0</v>
      </c>
      <c r="R63" s="32"/>
      <c r="S63" s="108" t="str">
        <f>Marketing!D16</f>
        <v>A empresa possui embaixadores ou afiliados?</v>
      </c>
      <c r="T63" s="101">
        <f>Marketing!J16/4</f>
        <v>0</v>
      </c>
      <c r="U63" s="110">
        <f>Marketing!G16</f>
        <v>0</v>
      </c>
      <c r="V63" s="38">
        <f t="shared" si="7"/>
        <v>1</v>
      </c>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row>
    <row r="64" spans="4:107" s="33" customFormat="1" ht="30" customHeight="1">
      <c r="D64" s="29"/>
      <c r="E64" s="29"/>
      <c r="G64" s="29"/>
      <c r="H64" s="29"/>
      <c r="K64" s="32"/>
      <c r="L64" s="32"/>
      <c r="M64" s="32"/>
      <c r="N64" s="32"/>
      <c r="O64" s="32"/>
      <c r="P64" s="106" t="s">
        <v>550</v>
      </c>
      <c r="Q64" s="38">
        <f>COUNTIF($U$52:$U$67,P64)</f>
        <v>0</v>
      </c>
      <c r="R64" s="32"/>
      <c r="S64" s="108" t="str">
        <f>Marketing!D17</f>
        <v>A empresa sabe quais são seus perfis de cliente?</v>
      </c>
      <c r="T64" s="101">
        <f>Marketing!J17/4</f>
        <v>0</v>
      </c>
      <c r="U64" s="110">
        <f>Marketing!G17</f>
        <v>0</v>
      </c>
      <c r="V64" s="38">
        <f t="shared" si="7"/>
        <v>1</v>
      </c>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row>
    <row r="65" spans="4:107" s="33" customFormat="1" ht="30" customHeight="1">
      <c r="D65" s="29"/>
      <c r="E65" s="29"/>
      <c r="G65" s="29"/>
      <c r="H65" s="29"/>
      <c r="K65" s="32"/>
      <c r="L65" s="32"/>
      <c r="M65" s="32"/>
      <c r="N65" s="32"/>
      <c r="O65" s="32"/>
      <c r="P65" s="106" t="s">
        <v>551</v>
      </c>
      <c r="Q65" s="38">
        <f>COUNTIF($U$52:$U$67,P65)</f>
        <v>0</v>
      </c>
      <c r="R65" s="32"/>
      <c r="S65" s="108" t="str">
        <f>Marketing!D18</f>
        <v>A empresa realiza cadastro de clientes?</v>
      </c>
      <c r="T65" s="101">
        <f>Marketing!J18/4</f>
        <v>0</v>
      </c>
      <c r="U65" s="110">
        <f>Marketing!G18</f>
        <v>0</v>
      </c>
      <c r="V65" s="38">
        <f t="shared" si="7"/>
        <v>1</v>
      </c>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row>
    <row r="66" spans="4:107" s="33" customFormat="1" ht="30" customHeight="1">
      <c r="D66" s="29"/>
      <c r="E66" s="29"/>
      <c r="G66" s="29"/>
      <c r="H66" s="29"/>
      <c r="K66" s="32"/>
      <c r="L66" s="32"/>
      <c r="M66" s="32"/>
      <c r="N66" s="32"/>
      <c r="O66" s="32"/>
      <c r="P66" s="248" t="str">
        <f>P35</f>
        <v>Operações</v>
      </c>
      <c r="Q66" s="237"/>
      <c r="R66" s="32"/>
      <c r="S66" s="108" t="str">
        <f>Marketing!D19</f>
        <v>A empresa atende realmente as necessidades dos clientes?</v>
      </c>
      <c r="T66" s="101">
        <f>Marketing!J19/4</f>
        <v>0</v>
      </c>
      <c r="U66" s="110">
        <f>Marketing!G19</f>
        <v>0</v>
      </c>
      <c r="V66" s="38">
        <f t="shared" si="7"/>
        <v>1</v>
      </c>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row>
    <row r="67" spans="4:107" s="33" customFormat="1" ht="30" customHeight="1">
      <c r="D67" s="29"/>
      <c r="E67" s="29"/>
      <c r="G67" s="29"/>
      <c r="H67" s="29"/>
      <c r="K67" s="32"/>
      <c r="L67" s="32"/>
      <c r="M67" s="32"/>
      <c r="N67" s="32"/>
      <c r="O67" s="32"/>
      <c r="P67" s="106" t="s">
        <v>596</v>
      </c>
      <c r="Q67" s="38" t="s">
        <v>597</v>
      </c>
      <c r="R67" s="32"/>
      <c r="S67" s="108" t="str">
        <f>Marketing!D20</f>
        <v>Os clientes estão satisfeitos?</v>
      </c>
      <c r="T67" s="101">
        <f>Marketing!J20/4</f>
        <v>0</v>
      </c>
      <c r="U67" s="110">
        <f>Marketing!G20</f>
        <v>0</v>
      </c>
      <c r="V67" s="38">
        <f t="shared" si="7"/>
        <v>1</v>
      </c>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row>
    <row r="68" spans="4:107" s="33" customFormat="1" ht="30" customHeight="1">
      <c r="D68" s="29"/>
      <c r="E68" s="29"/>
      <c r="G68" s="29"/>
      <c r="H68" s="29"/>
      <c r="K68" s="32"/>
      <c r="L68" s="32"/>
      <c r="M68" s="32"/>
      <c r="N68" s="32"/>
      <c r="O68" s="32"/>
      <c r="P68" s="106" t="s">
        <v>539</v>
      </c>
      <c r="Q68" s="38">
        <f>COUNTIF($U$69:$U$80,P68)</f>
        <v>0</v>
      </c>
      <c r="R68" s="32"/>
      <c r="S68" s="245" t="str">
        <f>P35</f>
        <v>Operações</v>
      </c>
      <c r="T68" s="246"/>
      <c r="U68" s="246"/>
      <c r="V68" s="246"/>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row>
    <row r="69" spans="4:107" s="33" customFormat="1" ht="30" customHeight="1">
      <c r="D69" s="29"/>
      <c r="E69" s="29"/>
      <c r="G69" s="29"/>
      <c r="H69" s="29"/>
      <c r="K69" s="32"/>
      <c r="L69" s="32"/>
      <c r="M69" s="32"/>
      <c r="N69" s="32"/>
      <c r="O69" s="32"/>
      <c r="P69" s="106" t="s">
        <v>549</v>
      </c>
      <c r="Q69" s="38">
        <f>COUNTIF($U$69:$U$80,P69)</f>
        <v>0</v>
      </c>
      <c r="R69" s="32"/>
      <c r="S69" s="108" t="str">
        <f>Operações!D5</f>
        <v>A empresa compreende seus processos de negócios e os registra?</v>
      </c>
      <c r="T69" s="101">
        <f>Operações!J5/4</f>
        <v>0</v>
      </c>
      <c r="U69" s="110">
        <f>Operações!G5</f>
        <v>0</v>
      </c>
      <c r="V69" s="38">
        <f t="shared" si="7"/>
        <v>1</v>
      </c>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row>
    <row r="70" spans="4:107" s="33" customFormat="1" ht="30" customHeight="1">
      <c r="D70" s="29"/>
      <c r="E70" s="29"/>
      <c r="G70" s="29"/>
      <c r="H70" s="29"/>
      <c r="K70" s="32"/>
      <c r="L70" s="32"/>
      <c r="M70" s="32"/>
      <c r="N70" s="32"/>
      <c r="O70" s="32"/>
      <c r="P70" s="106" t="s">
        <v>550</v>
      </c>
      <c r="Q70" s="38">
        <f>COUNTIF($U$69:$U$80,P70)</f>
        <v>0</v>
      </c>
      <c r="R70" s="32"/>
      <c r="S70" s="108" t="str">
        <f>Operações!D6</f>
        <v>A empresa faz uso da tecnologia em seus processos?</v>
      </c>
      <c r="T70" s="101">
        <f>Operações!J6/4</f>
        <v>0</v>
      </c>
      <c r="U70" s="110">
        <f>Operações!G6</f>
        <v>0</v>
      </c>
      <c r="V70" s="38">
        <f t="shared" si="7"/>
        <v>1</v>
      </c>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row>
    <row r="71" spans="4:107" s="33" customFormat="1" ht="30" customHeight="1">
      <c r="D71" s="29"/>
      <c r="E71" s="29"/>
      <c r="G71" s="29"/>
      <c r="H71" s="29"/>
      <c r="K71" s="32"/>
      <c r="L71" s="32"/>
      <c r="M71" s="32"/>
      <c r="N71" s="32"/>
      <c r="O71" s="32"/>
      <c r="P71" s="106" t="s">
        <v>551</v>
      </c>
      <c r="Q71" s="38">
        <f>COUNTIF($U$69:$U$80,P71)</f>
        <v>0</v>
      </c>
      <c r="R71" s="32"/>
      <c r="S71" s="108" t="str">
        <f>Operações!D7</f>
        <v>A empresa gerencia suas compras?</v>
      </c>
      <c r="T71" s="101">
        <f>Operações!J7/4</f>
        <v>0</v>
      </c>
      <c r="U71" s="110">
        <f>Operações!G7</f>
        <v>0</v>
      </c>
      <c r="V71" s="38">
        <f t="shared" si="7"/>
        <v>1</v>
      </c>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row>
    <row r="72" spans="4:107" s="33" customFormat="1" ht="30" customHeight="1">
      <c r="D72" s="29"/>
      <c r="E72" s="29"/>
      <c r="G72" s="29"/>
      <c r="H72" s="29"/>
      <c r="K72" s="32"/>
      <c r="L72" s="32"/>
      <c r="M72" s="32"/>
      <c r="N72" s="32"/>
      <c r="O72" s="32"/>
      <c r="P72" s="248" t="str">
        <f>P41</f>
        <v>Gestão de pessoas (GP)</v>
      </c>
      <c r="Q72" s="237"/>
      <c r="R72" s="32"/>
      <c r="S72" s="108" t="str">
        <f>Operações!D8</f>
        <v>A empresa possui gestores de processos?</v>
      </c>
      <c r="T72" s="101">
        <f>Operações!J8/4</f>
        <v>0</v>
      </c>
      <c r="U72" s="110">
        <f>Operações!G8</f>
        <v>0</v>
      </c>
      <c r="V72" s="38">
        <f t="shared" si="7"/>
        <v>1</v>
      </c>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row>
    <row r="73" spans="4:107" s="33" customFormat="1" ht="30" customHeight="1">
      <c r="D73" s="29"/>
      <c r="E73" s="29"/>
      <c r="G73" s="29"/>
      <c r="H73" s="29"/>
      <c r="K73" s="32"/>
      <c r="L73" s="32"/>
      <c r="M73" s="32"/>
      <c r="N73" s="32"/>
      <c r="O73" s="32"/>
      <c r="P73" s="106" t="s">
        <v>596</v>
      </c>
      <c r="Q73" s="38" t="s">
        <v>597</v>
      </c>
      <c r="R73" s="32"/>
      <c r="S73" s="108" t="str">
        <f>Operações!D9</f>
        <v>A empresa possui um rígido controle de qualidade?</v>
      </c>
      <c r="T73" s="101">
        <f>Operações!J9/4</f>
        <v>0</v>
      </c>
      <c r="U73" s="110">
        <f>Operações!G9</f>
        <v>0</v>
      </c>
      <c r="V73" s="38">
        <f t="shared" si="7"/>
        <v>1</v>
      </c>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row>
    <row r="74" spans="4:107" s="33" customFormat="1" ht="30" customHeight="1">
      <c r="D74" s="29"/>
      <c r="E74" s="29"/>
      <c r="G74" s="29"/>
      <c r="H74" s="29"/>
      <c r="K74" s="32"/>
      <c r="L74" s="32"/>
      <c r="M74" s="32"/>
      <c r="N74" s="32"/>
      <c r="O74" s="32"/>
      <c r="P74" s="106" t="s">
        <v>539</v>
      </c>
      <c r="Q74" s="38">
        <f>COUNTIF($U$82:$U$93,P74)</f>
        <v>0</v>
      </c>
      <c r="R74" s="32"/>
      <c r="S74" s="108" t="str">
        <f>Operações!D10</f>
        <v>A empresa segue regras ou regulamentações de órgãos especializados?</v>
      </c>
      <c r="T74" s="101">
        <f>Operações!J10/4</f>
        <v>0</v>
      </c>
      <c r="U74" s="110">
        <f>Operações!G10</f>
        <v>0</v>
      </c>
      <c r="V74" s="38">
        <f t="shared" si="7"/>
        <v>1</v>
      </c>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row>
    <row r="75" spans="4:107" s="33" customFormat="1" ht="30" customHeight="1">
      <c r="D75" s="29"/>
      <c r="E75" s="29"/>
      <c r="G75" s="29"/>
      <c r="H75" s="29"/>
      <c r="K75" s="32"/>
      <c r="L75" s="32"/>
      <c r="M75" s="32"/>
      <c r="N75" s="32"/>
      <c r="O75" s="32"/>
      <c r="P75" s="106" t="s">
        <v>549</v>
      </c>
      <c r="Q75" s="38">
        <f>COUNTIF($U$82:$U$93,P75)</f>
        <v>0</v>
      </c>
      <c r="R75" s="32"/>
      <c r="S75" s="108" t="str">
        <f>Operações!D11</f>
        <v>A empresa entrega seus produtos ou serviços dentro do prazo estipulado?</v>
      </c>
      <c r="T75" s="101">
        <f>Operações!J11/4</f>
        <v>0</v>
      </c>
      <c r="U75" s="110">
        <f>Operações!G11</f>
        <v>0</v>
      </c>
      <c r="V75" s="38">
        <f t="shared" si="7"/>
        <v>1</v>
      </c>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row>
    <row r="76" spans="4:107" s="33" customFormat="1" ht="30" customHeight="1">
      <c r="D76" s="29"/>
      <c r="E76" s="29"/>
      <c r="G76" s="29"/>
      <c r="H76" s="29"/>
      <c r="K76" s="32"/>
      <c r="L76" s="32"/>
      <c r="M76" s="32"/>
      <c r="N76" s="32"/>
      <c r="O76" s="32"/>
      <c r="P76" s="106" t="s">
        <v>550</v>
      </c>
      <c r="Q76" s="38">
        <f>COUNTIF($U$82:$U$93,P76)</f>
        <v>0</v>
      </c>
      <c r="R76" s="32"/>
      <c r="S76" s="108" t="str">
        <f>Operações!D12</f>
        <v>Há um serviço de atendimento ao consumidor, ou uma pós venda para coletar feedbacks?</v>
      </c>
      <c r="T76" s="101">
        <f>Operações!J12/4</f>
        <v>0</v>
      </c>
      <c r="U76" s="110">
        <f>Operações!G12</f>
        <v>0</v>
      </c>
      <c r="V76" s="38">
        <f t="shared" si="7"/>
        <v>1</v>
      </c>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row>
    <row r="77" spans="4:107" s="33" customFormat="1" ht="30" customHeight="1">
      <c r="D77" s="29"/>
      <c r="E77" s="29"/>
      <c r="G77" s="29"/>
      <c r="H77" s="29"/>
      <c r="K77" s="32"/>
      <c r="L77" s="32"/>
      <c r="M77" s="32"/>
      <c r="N77" s="32"/>
      <c r="O77" s="32"/>
      <c r="P77" s="106" t="s">
        <v>551</v>
      </c>
      <c r="Q77" s="38">
        <f>COUNTIF($U$82:$U$93,P77)</f>
        <v>0</v>
      </c>
      <c r="R77" s="32"/>
      <c r="S77" s="108" t="str">
        <f>Operações!D13</f>
        <v>A empresa possui políticas para a escolha e relacionamento de seus fornecedores?</v>
      </c>
      <c r="T77" s="101">
        <f>Operações!J13/4</f>
        <v>0</v>
      </c>
      <c r="U77" s="110">
        <f>Operações!G13</f>
        <v>0</v>
      </c>
      <c r="V77" s="38">
        <f t="shared" si="7"/>
        <v>1</v>
      </c>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row>
    <row r="78" spans="4:107" s="33" customFormat="1" ht="30" customHeight="1">
      <c r="D78" s="29"/>
      <c r="E78" s="29"/>
      <c r="G78" s="29"/>
      <c r="H78" s="29"/>
      <c r="K78" s="32"/>
      <c r="L78" s="32"/>
      <c r="M78" s="32"/>
      <c r="N78" s="32"/>
      <c r="O78" s="32"/>
      <c r="P78" s="32"/>
      <c r="Q78" s="32"/>
      <c r="R78" s="32"/>
      <c r="S78" s="108" t="str">
        <f>Operações!D14</f>
        <v>A empresa tem controle sobre seu estoque?</v>
      </c>
      <c r="T78" s="101">
        <f>Operações!J14/4</f>
        <v>0</v>
      </c>
      <c r="U78" s="110">
        <f>Operações!G14</f>
        <v>0</v>
      </c>
      <c r="V78" s="38">
        <f t="shared" si="7"/>
        <v>1</v>
      </c>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row>
    <row r="79" spans="4:107" s="33" customFormat="1" ht="30" customHeight="1">
      <c r="D79" s="29"/>
      <c r="E79" s="29"/>
      <c r="G79" s="29"/>
      <c r="H79" s="29"/>
      <c r="K79" s="32"/>
      <c r="L79" s="32"/>
      <c r="M79" s="32"/>
      <c r="N79" s="32"/>
      <c r="O79" s="32"/>
      <c r="P79" s="32"/>
      <c r="Q79" s="32"/>
      <c r="R79" s="32"/>
      <c r="S79" s="108" t="str">
        <f>Operações!D15</f>
        <v>A empresa possui controle sobre seu sistema de entregas?</v>
      </c>
      <c r="T79" s="101">
        <f>Operações!J15/4</f>
        <v>0</v>
      </c>
      <c r="U79" s="110">
        <f>Operações!G15</f>
        <v>0</v>
      </c>
      <c r="V79" s="38">
        <f t="shared" si="7"/>
        <v>1</v>
      </c>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row>
    <row r="80" spans="4:107" s="33" customFormat="1" ht="30" customHeight="1">
      <c r="D80" s="29"/>
      <c r="E80" s="29"/>
      <c r="G80" s="29"/>
      <c r="H80" s="29"/>
      <c r="K80" s="32"/>
      <c r="L80" s="32"/>
      <c r="M80" s="32"/>
      <c r="N80" s="32"/>
      <c r="O80" s="32"/>
      <c r="P80" s="32"/>
      <c r="Q80" s="32"/>
      <c r="R80" s="32"/>
      <c r="S80" s="108" t="str">
        <f>Operações!D16</f>
        <v>A empresa possui uma alta taxa de perda de produtos ou serviços?</v>
      </c>
      <c r="T80" s="101">
        <f>Operações!J16/4</f>
        <v>0</v>
      </c>
      <c r="U80" s="110">
        <f>Operações!G16</f>
        <v>0</v>
      </c>
      <c r="V80" s="38">
        <f t="shared" si="7"/>
        <v>1</v>
      </c>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row>
    <row r="81" spans="4:107" s="33" customFormat="1" ht="30" customHeight="1">
      <c r="D81" s="29"/>
      <c r="E81" s="29"/>
      <c r="G81" s="29"/>
      <c r="H81" s="29"/>
      <c r="K81" s="32"/>
      <c r="L81" s="32"/>
      <c r="M81" s="32"/>
      <c r="N81" s="32"/>
      <c r="O81" s="32"/>
      <c r="P81" s="32"/>
      <c r="Q81" s="32"/>
      <c r="R81" s="32"/>
      <c r="S81" s="245" t="str">
        <f>P41</f>
        <v>Gestão de pessoas (GP)</v>
      </c>
      <c r="T81" s="246"/>
      <c r="U81" s="246"/>
      <c r="V81" s="246"/>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row>
    <row r="82" spans="4:107" s="33" customFormat="1" ht="30" customHeight="1">
      <c r="D82" s="29"/>
      <c r="E82" s="29"/>
      <c r="G82" s="29"/>
      <c r="H82" s="29"/>
      <c r="K82" s="32"/>
      <c r="L82" s="32"/>
      <c r="M82" s="32"/>
      <c r="N82" s="32"/>
      <c r="O82" s="32"/>
      <c r="P82" s="32"/>
      <c r="Q82" s="32"/>
      <c r="R82" s="32"/>
      <c r="S82" s="108" t="str">
        <f>'Gestão de Pessoas (RH)'!D5</f>
        <v>Sua empresa possui processo de recrutamento e seleção dos funcionários e anuncia suas vagas?</v>
      </c>
      <c r="T82" s="101">
        <f>'Gestão de Pessoas (RH)'!J5/4</f>
        <v>0</v>
      </c>
      <c r="U82" s="110">
        <f>'Gestão de Pessoas (RH)'!G5</f>
        <v>0</v>
      </c>
      <c r="V82" s="38">
        <f t="shared" si="7"/>
        <v>1</v>
      </c>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row>
    <row r="83" spans="4:107" s="33" customFormat="1" ht="30" customHeight="1">
      <c r="D83" s="29"/>
      <c r="E83" s="29"/>
      <c r="G83" s="29"/>
      <c r="H83" s="29"/>
      <c r="K83" s="32"/>
      <c r="L83" s="32"/>
      <c r="M83" s="32"/>
      <c r="N83" s="32"/>
      <c r="O83" s="32"/>
      <c r="P83" s="32"/>
      <c r="Q83" s="32"/>
      <c r="R83" s="32"/>
      <c r="S83" s="108" t="str">
        <f>'Gestão de Pessoas (RH)'!D6</f>
        <v>A empresa anuncia o seu processo de recrutamento de que maneira?</v>
      </c>
      <c r="T83" s="101">
        <f>'Gestão de Pessoas (RH)'!J6/4</f>
        <v>0</v>
      </c>
      <c r="U83" s="110">
        <f>'Gestão de Pessoas (RH)'!G6</f>
        <v>0</v>
      </c>
      <c r="V83" s="38">
        <f t="shared" si="7"/>
        <v>1</v>
      </c>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row>
    <row r="84" spans="4:107" s="33" customFormat="1" ht="30" customHeight="1">
      <c r="D84" s="29"/>
      <c r="E84" s="29"/>
      <c r="G84" s="29"/>
      <c r="H84" s="29"/>
      <c r="K84" s="32"/>
      <c r="L84" s="32"/>
      <c r="M84" s="32"/>
      <c r="N84" s="32"/>
      <c r="O84" s="32"/>
      <c r="P84" s="32"/>
      <c r="Q84" s="32"/>
      <c r="R84" s="32"/>
      <c r="S84" s="108" t="str">
        <f>'Gestão de Pessoas (RH)'!D7</f>
        <v>A empresa contrata que tipo de funcionário?</v>
      </c>
      <c r="T84" s="101">
        <f>'Gestão de Pessoas (RH)'!J7/4</f>
        <v>0</v>
      </c>
      <c r="U84" s="110">
        <f>'Gestão de Pessoas (RH)'!G7</f>
        <v>0</v>
      </c>
      <c r="V84" s="38">
        <f t="shared" si="7"/>
        <v>1</v>
      </c>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row>
    <row r="85" spans="4:107" s="33" customFormat="1" ht="30" customHeight="1">
      <c r="D85" s="29"/>
      <c r="E85" s="29"/>
      <c r="G85" s="29"/>
      <c r="H85" s="29"/>
      <c r="K85" s="32"/>
      <c r="L85" s="32"/>
      <c r="M85" s="32"/>
      <c r="N85" s="32"/>
      <c r="O85" s="32"/>
      <c r="P85" s="32"/>
      <c r="Q85" s="32"/>
      <c r="R85" s="32"/>
      <c r="S85" s="108" t="str">
        <f>'Gestão de Pessoas (RH)'!D8</f>
        <v>A empresa realiza recrutamentos internos ou externos?</v>
      </c>
      <c r="T85" s="101">
        <f>'Gestão de Pessoas (RH)'!J8/4</f>
        <v>0</v>
      </c>
      <c r="U85" s="110">
        <f>'Gestão de Pessoas (RH)'!G8</f>
        <v>0</v>
      </c>
      <c r="V85" s="38">
        <f t="shared" si="7"/>
        <v>1</v>
      </c>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row>
    <row r="86" spans="4:107" s="33" customFormat="1" ht="30" customHeight="1">
      <c r="D86" s="29"/>
      <c r="E86" s="29"/>
      <c r="G86" s="29"/>
      <c r="H86" s="29"/>
      <c r="K86" s="32"/>
      <c r="L86" s="32"/>
      <c r="M86" s="32"/>
      <c r="N86" s="32"/>
      <c r="O86" s="32"/>
      <c r="P86" s="32"/>
      <c r="Q86" s="32"/>
      <c r="R86" s="32"/>
      <c r="S86" s="108" t="str">
        <f>'Gestão de Pessoas (RH)'!D9</f>
        <v>Como são feitas as avaliações de desempenho dos funcionários?</v>
      </c>
      <c r="T86" s="101">
        <f>'Gestão de Pessoas (RH)'!J9/4</f>
        <v>0</v>
      </c>
      <c r="U86" s="110">
        <f>'Gestão de Pessoas (RH)'!G9</f>
        <v>0</v>
      </c>
      <c r="V86" s="38">
        <f t="shared" si="7"/>
        <v>1</v>
      </c>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row>
    <row r="87" spans="4:107" s="33" customFormat="1" ht="30" customHeight="1">
      <c r="D87" s="29"/>
      <c r="E87" s="29"/>
      <c r="G87" s="29"/>
      <c r="H87" s="29"/>
      <c r="K87" s="32"/>
      <c r="L87" s="32"/>
      <c r="M87" s="32"/>
      <c r="N87" s="32"/>
      <c r="O87" s="32"/>
      <c r="P87" s="32"/>
      <c r="Q87" s="32"/>
      <c r="R87" s="32"/>
      <c r="S87" s="108" t="str">
        <f>'Gestão de Pessoas (RH)'!D10</f>
        <v>Como a empresa elabora um plano de desenvolvimento de funcionários?</v>
      </c>
      <c r="T87" s="101">
        <f>'Gestão de Pessoas (RH)'!J10/4</f>
        <v>0</v>
      </c>
      <c r="U87" s="110">
        <f>'Gestão de Pessoas (RH)'!G10</f>
        <v>0</v>
      </c>
      <c r="V87" s="38">
        <f t="shared" si="7"/>
        <v>1</v>
      </c>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row>
    <row r="88" spans="4:107" s="33" customFormat="1" ht="30" customHeight="1">
      <c r="D88" s="29"/>
      <c r="E88" s="29"/>
      <c r="G88" s="29"/>
      <c r="H88" s="29"/>
      <c r="K88" s="32"/>
      <c r="L88" s="32"/>
      <c r="M88" s="32"/>
      <c r="N88" s="32"/>
      <c r="O88" s="32"/>
      <c r="P88" s="32"/>
      <c r="Q88" s="32"/>
      <c r="R88" s="32"/>
      <c r="S88" s="108" t="str">
        <f>'Gestão de Pessoas (RH)'!D11</f>
        <v>A empresa investe para melhorar as competências que estejam mais carentes?</v>
      </c>
      <c r="T88" s="101">
        <f>'Gestão de Pessoas (RH)'!J11/4</f>
        <v>0</v>
      </c>
      <c r="U88" s="110">
        <f>'Gestão de Pessoas (RH)'!G11</f>
        <v>0</v>
      </c>
      <c r="V88" s="38">
        <f t="shared" si="7"/>
        <v>1</v>
      </c>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row>
    <row r="89" spans="4:107" s="33" customFormat="1" ht="30" customHeight="1">
      <c r="D89" s="29"/>
      <c r="E89" s="29"/>
      <c r="G89" s="29"/>
      <c r="H89" s="29"/>
      <c r="K89" s="32"/>
      <c r="L89" s="32"/>
      <c r="M89" s="32"/>
      <c r="N89" s="32"/>
      <c r="O89" s="32"/>
      <c r="P89" s="32"/>
      <c r="Q89" s="32"/>
      <c r="R89" s="32"/>
      <c r="S89" s="108" t="str">
        <f>'Gestão de Pessoas (RH)'!D12</f>
        <v>Quando um funcionário novo assume um cargo ele recebe um treinamento adequado?</v>
      </c>
      <c r="T89" s="101">
        <f>'Gestão de Pessoas (RH)'!J12/4</f>
        <v>0</v>
      </c>
      <c r="U89" s="110">
        <f>'Gestão de Pessoas (RH)'!G12</f>
        <v>0</v>
      </c>
      <c r="V89" s="38">
        <f t="shared" si="7"/>
        <v>1</v>
      </c>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row>
    <row r="90" spans="4:107" s="33" customFormat="1" ht="30" customHeight="1">
      <c r="D90" s="29"/>
      <c r="E90" s="29"/>
      <c r="G90" s="29"/>
      <c r="H90" s="29"/>
      <c r="K90" s="32"/>
      <c r="L90" s="32"/>
      <c r="M90" s="32"/>
      <c r="N90" s="32"/>
      <c r="O90" s="32"/>
      <c r="P90" s="32"/>
      <c r="Q90" s="32"/>
      <c r="R90" s="32"/>
      <c r="S90" s="108" t="str">
        <f>'Gestão de Pessoas (RH)'!D13</f>
        <v>Como é feita a comunicação interna dentro da empresa?</v>
      </c>
      <c r="T90" s="101">
        <f>'Gestão de Pessoas (RH)'!J13/4</f>
        <v>0</v>
      </c>
      <c r="U90" s="110">
        <f>'Gestão de Pessoas (RH)'!G13</f>
        <v>0</v>
      </c>
      <c r="V90" s="38">
        <f t="shared" si="7"/>
        <v>1</v>
      </c>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row>
    <row r="91" spans="4:107" s="33" customFormat="1" ht="30" customHeight="1">
      <c r="D91" s="29"/>
      <c r="E91" s="29"/>
      <c r="G91" s="29"/>
      <c r="H91" s="29"/>
      <c r="K91" s="32"/>
      <c r="L91" s="32"/>
      <c r="M91" s="32"/>
      <c r="N91" s="32"/>
      <c r="O91" s="32"/>
      <c r="P91" s="32"/>
      <c r="Q91" s="32"/>
      <c r="R91" s="32"/>
      <c r="S91" s="108" t="str">
        <f>'Gestão de Pessoas (RH)'!D14</f>
        <v>Como é feita a definição dos cargos e a avaliação dos salários distribuídos?</v>
      </c>
      <c r="T91" s="101">
        <f>'Gestão de Pessoas (RH)'!J14/4</f>
        <v>0</v>
      </c>
      <c r="U91" s="110">
        <f>'Gestão de Pessoas (RH)'!G14</f>
        <v>0</v>
      </c>
      <c r="V91" s="38">
        <f t="shared" si="7"/>
        <v>1</v>
      </c>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row>
    <row r="92" spans="4:107" s="33" customFormat="1" ht="30" customHeight="1">
      <c r="D92" s="29"/>
      <c r="E92" s="29"/>
      <c r="G92" s="29"/>
      <c r="H92" s="29"/>
      <c r="K92" s="32"/>
      <c r="L92" s="32"/>
      <c r="M92" s="32"/>
      <c r="N92" s="32"/>
      <c r="O92" s="32"/>
      <c r="P92" s="32"/>
      <c r="Q92" s="32"/>
      <c r="R92" s="32"/>
      <c r="S92" s="108" t="str">
        <f>'Gestão de Pessoas (RH)'!D15</f>
        <v>Como são estruturadas as políticas de reconhecimento e incentivo dos funcionários?</v>
      </c>
      <c r="T92" s="101">
        <f>'Gestão de Pessoas (RH)'!J15/4</f>
        <v>0</v>
      </c>
      <c r="U92" s="110">
        <f>'Gestão de Pessoas (RH)'!G15</f>
        <v>0</v>
      </c>
      <c r="V92" s="38">
        <f t="shared" si="7"/>
        <v>1</v>
      </c>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row>
    <row r="93" spans="4:107" s="33" customFormat="1" ht="30" customHeight="1">
      <c r="D93" s="29"/>
      <c r="E93" s="29"/>
      <c r="G93" s="29"/>
      <c r="H93" s="29"/>
      <c r="K93" s="32"/>
      <c r="L93" s="32"/>
      <c r="M93" s="32"/>
      <c r="N93" s="32"/>
      <c r="O93" s="32"/>
      <c r="P93" s="32"/>
      <c r="Q93" s="32"/>
      <c r="R93" s="32"/>
      <c r="S93" s="108" t="str">
        <f>'Gestão de Pessoas (RH)'!D16</f>
        <v>Como a empresa garante a saúde e bem estar de seus funcionários?</v>
      </c>
      <c r="T93" s="101">
        <f>'Gestão de Pessoas (RH)'!J16/4</f>
        <v>0</v>
      </c>
      <c r="U93" s="110">
        <f>'Gestão de Pessoas (RH)'!G16</f>
        <v>0</v>
      </c>
      <c r="V93" s="38">
        <f t="shared" si="7"/>
        <v>1</v>
      </c>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row>
    <row r="94" spans="4:107" s="33" customFormat="1" ht="30" customHeight="1">
      <c r="D94" s="29"/>
      <c r="E94" s="29"/>
      <c r="G94" s="29"/>
      <c r="H94" s="29"/>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row>
    <row r="95" spans="4:107" s="33" customFormat="1" ht="30" customHeight="1">
      <c r="D95" s="29"/>
      <c r="E95" s="29"/>
      <c r="G95" s="29"/>
      <c r="H95" s="29"/>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row>
    <row r="96" spans="4:107" s="33" customFormat="1" ht="30" customHeight="1">
      <c r="D96" s="29"/>
      <c r="E96" s="29"/>
      <c r="G96" s="29"/>
      <c r="H96" s="29"/>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row>
    <row r="97" spans="4:107" s="33" customFormat="1" ht="30" customHeight="1">
      <c r="D97" s="29"/>
      <c r="E97" s="29"/>
      <c r="G97" s="29"/>
      <c r="H97" s="29"/>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row>
    <row r="98" spans="4:107" s="33" customFormat="1" ht="30" customHeight="1">
      <c r="D98" s="29"/>
      <c r="E98" s="29"/>
      <c r="G98" s="29"/>
      <c r="H98" s="29"/>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row>
    <row r="99" spans="4:107" s="33" customFormat="1" ht="30" customHeight="1">
      <c r="D99" s="29"/>
      <c r="E99" s="29"/>
      <c r="G99" s="29"/>
      <c r="H99" s="29"/>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row>
    <row r="100" spans="4:107" s="33" customFormat="1" ht="30" customHeight="1">
      <c r="D100" s="29"/>
      <c r="E100" s="29"/>
      <c r="G100" s="29"/>
      <c r="H100" s="29"/>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row>
    <row r="101" spans="4:107" s="33" customFormat="1" ht="30" customHeight="1">
      <c r="D101" s="29"/>
      <c r="E101" s="29"/>
      <c r="G101" s="29"/>
      <c r="H101" s="29"/>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row>
    <row r="102" spans="4:107" s="33" customFormat="1" ht="30" customHeight="1">
      <c r="D102" s="29"/>
      <c r="E102" s="29"/>
      <c r="G102" s="29"/>
      <c r="H102" s="29"/>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row>
    <row r="103" spans="4:107" s="33" customFormat="1" ht="30" customHeight="1">
      <c r="D103" s="29"/>
      <c r="E103" s="29"/>
      <c r="G103" s="29"/>
      <c r="H103" s="29"/>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row>
    <row r="104" spans="4:107" s="33" customFormat="1" ht="30" customHeight="1">
      <c r="D104" s="29"/>
      <c r="E104" s="29"/>
      <c r="G104" s="29"/>
      <c r="H104" s="29"/>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row>
    <row r="105" spans="4:107" s="33" customFormat="1" ht="30" customHeight="1">
      <c r="D105" s="29"/>
      <c r="E105" s="29"/>
      <c r="G105" s="29"/>
      <c r="H105" s="29"/>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row>
    <row r="106" spans="4:107" s="33" customFormat="1" ht="30" customHeight="1">
      <c r="D106" s="29"/>
      <c r="E106" s="29"/>
      <c r="G106" s="29"/>
      <c r="H106" s="29"/>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row>
    <row r="107" spans="4:107" s="33" customFormat="1" ht="30" customHeight="1">
      <c r="D107" s="29"/>
      <c r="E107" s="29"/>
      <c r="G107" s="29"/>
      <c r="H107" s="29"/>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row>
    <row r="108" spans="4:107" s="33" customFormat="1" ht="30" customHeight="1">
      <c r="D108" s="29"/>
      <c r="E108" s="29"/>
      <c r="G108" s="29"/>
      <c r="H108" s="29"/>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row>
    <row r="109" spans="4:107" s="33" customFormat="1" ht="30" customHeight="1">
      <c r="D109" s="29"/>
      <c r="E109" s="29"/>
      <c r="G109" s="29"/>
      <c r="H109" s="29"/>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row>
    <row r="110" spans="4:107" s="33" customFormat="1" ht="30" customHeight="1">
      <c r="D110" s="29"/>
      <c r="E110" s="29"/>
      <c r="G110" s="29"/>
      <c r="H110" s="29"/>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row>
    <row r="111" spans="4:107" s="33" customFormat="1" ht="30" customHeight="1">
      <c r="D111" s="29"/>
      <c r="E111" s="29"/>
      <c r="G111" s="29"/>
      <c r="H111" s="29"/>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row>
    <row r="112" spans="4:107" s="33" customFormat="1" ht="30" customHeight="1">
      <c r="D112" s="29"/>
      <c r="E112" s="29"/>
      <c r="G112" s="29"/>
      <c r="H112" s="29"/>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row>
    <row r="113" spans="4:107" s="33" customFormat="1" ht="30" customHeight="1">
      <c r="D113" s="29"/>
      <c r="E113" s="29"/>
      <c r="G113" s="29"/>
      <c r="H113" s="29"/>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row>
    <row r="114" spans="4:107" s="33" customFormat="1" ht="30" customHeight="1">
      <c r="D114" s="29"/>
      <c r="E114" s="29"/>
      <c r="G114" s="29"/>
      <c r="H114" s="29"/>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row>
    <row r="115" spans="4:107" s="33" customFormat="1" ht="30" customHeight="1">
      <c r="D115" s="29"/>
      <c r="E115" s="29"/>
      <c r="G115" s="29"/>
      <c r="H115" s="29"/>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row>
    <row r="116" spans="4:107" s="33" customFormat="1" ht="30" customHeight="1">
      <c r="D116" s="29"/>
      <c r="E116" s="29"/>
      <c r="G116" s="29"/>
      <c r="H116" s="29"/>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row>
    <row r="117" spans="4:107" s="33" customFormat="1" ht="30" customHeight="1">
      <c r="D117" s="29"/>
      <c r="E117" s="29"/>
      <c r="G117" s="29"/>
      <c r="H117" s="29"/>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row>
    <row r="118" spans="4:107" s="33" customFormat="1" ht="30" customHeight="1">
      <c r="D118" s="29"/>
      <c r="E118" s="29"/>
      <c r="G118" s="29"/>
      <c r="H118" s="29"/>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row>
    <row r="119" spans="4:107" s="33" customFormat="1" ht="30" customHeight="1">
      <c r="D119" s="29"/>
      <c r="E119" s="29"/>
      <c r="G119" s="29"/>
      <c r="H119" s="29"/>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row>
    <row r="120" spans="4:107" s="33" customFormat="1" ht="30" customHeight="1">
      <c r="D120" s="29"/>
      <c r="E120" s="29"/>
      <c r="G120" s="29"/>
      <c r="H120" s="29"/>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row>
    <row r="121" spans="4:107" s="33" customFormat="1" ht="30" customHeight="1">
      <c r="D121" s="29"/>
      <c r="E121" s="29"/>
      <c r="G121" s="29"/>
      <c r="H121" s="29"/>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row>
    <row r="122" spans="4:107" s="33" customFormat="1" ht="30" customHeight="1">
      <c r="D122" s="29"/>
      <c r="E122" s="29"/>
      <c r="G122" s="29"/>
      <c r="H122" s="29"/>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row>
    <row r="123" spans="4:107" s="33" customFormat="1" ht="30" customHeight="1">
      <c r="D123" s="29"/>
      <c r="E123" s="29"/>
      <c r="G123" s="29"/>
      <c r="H123" s="29"/>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row>
    <row r="124" spans="4:107" s="33" customFormat="1" ht="30" customHeight="1">
      <c r="D124" s="29"/>
      <c r="E124" s="29"/>
      <c r="G124" s="29"/>
      <c r="H124" s="29"/>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row>
    <row r="125" spans="4:107" s="33" customFormat="1" ht="30" customHeight="1">
      <c r="D125" s="29"/>
      <c r="E125" s="29"/>
      <c r="G125" s="29"/>
      <c r="H125" s="29"/>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row>
    <row r="126" spans="4:107" s="33" customFormat="1" ht="30" customHeight="1">
      <c r="D126" s="29"/>
      <c r="E126" s="29"/>
      <c r="G126" s="29"/>
      <c r="H126" s="29"/>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row>
    <row r="127" spans="4:107" s="33" customFormat="1" ht="30" customHeight="1">
      <c r="D127" s="29"/>
      <c r="E127" s="29"/>
      <c r="G127" s="29"/>
      <c r="H127" s="29"/>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row>
    <row r="128" spans="4:107" s="33" customFormat="1" ht="30" customHeight="1">
      <c r="D128" s="29"/>
      <c r="E128" s="29"/>
      <c r="G128" s="29"/>
      <c r="H128" s="29"/>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row>
    <row r="129" spans="4:107" s="33" customFormat="1" ht="30" customHeight="1">
      <c r="D129" s="29"/>
      <c r="E129" s="29"/>
      <c r="G129" s="29"/>
      <c r="H129" s="29"/>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row>
    <row r="130" spans="4:107" s="33" customFormat="1" ht="30" customHeight="1">
      <c r="D130" s="29"/>
      <c r="E130" s="29"/>
      <c r="G130" s="29"/>
      <c r="H130" s="29"/>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row>
    <row r="131" spans="4:107" s="33" customFormat="1" ht="30" customHeight="1">
      <c r="D131" s="29"/>
      <c r="E131" s="29"/>
      <c r="G131" s="29"/>
      <c r="H131" s="29"/>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row>
    <row r="132" spans="4:107" s="33" customFormat="1" ht="30" customHeight="1">
      <c r="D132" s="29"/>
      <c r="E132" s="29"/>
      <c r="G132" s="29"/>
      <c r="H132" s="29"/>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row>
    <row r="133" spans="4:107" s="33" customFormat="1" ht="30" customHeight="1">
      <c r="D133" s="29"/>
      <c r="E133" s="29"/>
      <c r="G133" s="29"/>
      <c r="H133" s="29"/>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32"/>
      <c r="DB133" s="32"/>
      <c r="DC133" s="32"/>
    </row>
    <row r="134" spans="4:107" s="33" customFormat="1" ht="30" customHeight="1">
      <c r="D134" s="29"/>
      <c r="E134" s="29"/>
      <c r="G134" s="29"/>
      <c r="H134" s="29"/>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row>
    <row r="135" spans="4:107" s="33" customFormat="1" ht="30" customHeight="1">
      <c r="D135" s="29"/>
      <c r="E135" s="29"/>
      <c r="G135" s="29"/>
      <c r="H135" s="29"/>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row>
    <row r="136" spans="4:107" s="33" customFormat="1" ht="30" customHeight="1">
      <c r="D136" s="29"/>
      <c r="E136" s="29"/>
      <c r="G136" s="29"/>
      <c r="H136" s="29"/>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row>
    <row r="137" spans="4:107" s="33" customFormat="1" ht="30" customHeight="1">
      <c r="D137" s="29"/>
      <c r="E137" s="29"/>
      <c r="G137" s="29"/>
      <c r="H137" s="29"/>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row>
    <row r="138" spans="4:107" s="33" customFormat="1" ht="30" customHeight="1">
      <c r="D138" s="29"/>
      <c r="E138" s="29"/>
      <c r="G138" s="29"/>
      <c r="H138" s="29"/>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row>
    <row r="139" spans="4:107" s="33" customFormat="1" ht="30" customHeight="1">
      <c r="D139" s="29"/>
      <c r="E139" s="29"/>
      <c r="G139" s="29"/>
      <c r="H139" s="29"/>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row>
    <row r="140" spans="4:107" s="33" customFormat="1" ht="30" customHeight="1">
      <c r="D140" s="29"/>
      <c r="E140" s="29"/>
      <c r="G140" s="29"/>
      <c r="H140" s="29"/>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row>
    <row r="141" spans="4:107" s="33" customFormat="1" ht="30" customHeight="1">
      <c r="D141" s="29"/>
      <c r="E141" s="29"/>
      <c r="G141" s="29"/>
      <c r="H141" s="29"/>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row>
    <row r="142" spans="4:107" s="33" customFormat="1" ht="30" customHeight="1">
      <c r="D142" s="29"/>
      <c r="E142" s="29"/>
      <c r="G142" s="29"/>
      <c r="H142" s="29"/>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row>
    <row r="143" spans="4:107" s="33" customFormat="1" ht="30" customHeight="1">
      <c r="D143" s="29"/>
      <c r="E143" s="29"/>
      <c r="G143" s="29"/>
      <c r="H143" s="29"/>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row>
    <row r="144" spans="4:107" s="33" customFormat="1" ht="30" customHeight="1">
      <c r="D144" s="29"/>
      <c r="E144" s="29"/>
      <c r="G144" s="29"/>
      <c r="H144" s="29"/>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c r="CZ144" s="32"/>
      <c r="DA144" s="32"/>
      <c r="DB144" s="32"/>
      <c r="DC144" s="32"/>
    </row>
    <row r="145" spans="4:107" s="33" customFormat="1" ht="30" customHeight="1">
      <c r="D145" s="29"/>
      <c r="E145" s="29"/>
      <c r="G145" s="29"/>
      <c r="H145" s="29"/>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row>
    <row r="146" spans="4:107" s="33" customFormat="1" ht="30" customHeight="1">
      <c r="D146" s="29"/>
      <c r="E146" s="29"/>
      <c r="G146" s="29"/>
      <c r="H146" s="29"/>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c r="CZ146" s="32"/>
      <c r="DA146" s="32"/>
      <c r="DB146" s="32"/>
      <c r="DC146" s="32"/>
    </row>
    <row r="147" spans="4:107" s="33" customFormat="1" ht="30" customHeight="1">
      <c r="D147" s="29"/>
      <c r="E147" s="29"/>
      <c r="G147" s="29"/>
      <c r="H147" s="29"/>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c r="DC147" s="32"/>
    </row>
    <row r="148" spans="4:107" s="33" customFormat="1" ht="30" customHeight="1">
      <c r="D148" s="29"/>
      <c r="E148" s="29"/>
      <c r="G148" s="29"/>
      <c r="H148" s="29"/>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c r="CZ148" s="32"/>
      <c r="DA148" s="32"/>
      <c r="DB148" s="32"/>
      <c r="DC148" s="32"/>
    </row>
    <row r="149" spans="4:107" s="33" customFormat="1" ht="30" customHeight="1">
      <c r="D149" s="29"/>
      <c r="E149" s="29"/>
      <c r="G149" s="29"/>
      <c r="H149" s="29"/>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c r="CS149" s="32"/>
      <c r="CT149" s="32"/>
      <c r="CU149" s="32"/>
      <c r="CV149" s="32"/>
      <c r="CW149" s="32"/>
      <c r="CX149" s="32"/>
      <c r="CY149" s="32"/>
      <c r="CZ149" s="32"/>
      <c r="DA149" s="32"/>
      <c r="DB149" s="32"/>
      <c r="DC149" s="32"/>
    </row>
    <row r="150" spans="4:107" s="33" customFormat="1" ht="30" customHeight="1">
      <c r="D150" s="29"/>
      <c r="E150" s="29"/>
      <c r="G150" s="29"/>
      <c r="H150" s="29"/>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c r="CS150" s="32"/>
      <c r="CT150" s="32"/>
      <c r="CU150" s="32"/>
      <c r="CV150" s="32"/>
      <c r="CW150" s="32"/>
      <c r="CX150" s="32"/>
      <c r="CY150" s="32"/>
      <c r="CZ150" s="32"/>
      <c r="DA150" s="32"/>
      <c r="DB150" s="32"/>
      <c r="DC150" s="32"/>
    </row>
    <row r="151" spans="4:107" s="33" customFormat="1" ht="30" customHeight="1">
      <c r="D151" s="29"/>
      <c r="E151" s="29"/>
      <c r="G151" s="29"/>
      <c r="H151" s="29"/>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c r="CZ151" s="32"/>
      <c r="DA151" s="32"/>
      <c r="DB151" s="32"/>
      <c r="DC151" s="32"/>
    </row>
    <row r="152" spans="4:107" s="33" customFormat="1" ht="30" customHeight="1">
      <c r="D152" s="29"/>
      <c r="E152" s="29"/>
      <c r="G152" s="29"/>
      <c r="H152" s="29"/>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row>
    <row r="153" spans="4:107" s="33" customFormat="1" ht="30" customHeight="1">
      <c r="D153" s="29"/>
      <c r="E153" s="29"/>
      <c r="G153" s="29"/>
      <c r="H153" s="29"/>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c r="CU153" s="32"/>
      <c r="CV153" s="32"/>
      <c r="CW153" s="32"/>
      <c r="CX153" s="32"/>
      <c r="CY153" s="32"/>
      <c r="CZ153" s="32"/>
      <c r="DA153" s="32"/>
      <c r="DB153" s="32"/>
      <c r="DC153" s="32"/>
    </row>
    <row r="154" spans="4:107" s="33" customFormat="1" ht="30" customHeight="1">
      <c r="D154" s="29"/>
      <c r="E154" s="29"/>
      <c r="G154" s="29"/>
      <c r="H154" s="29"/>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c r="CZ154" s="32"/>
      <c r="DA154" s="32"/>
      <c r="DB154" s="32"/>
      <c r="DC154" s="32"/>
    </row>
    <row r="155" spans="4:107" s="33" customFormat="1" ht="30" customHeight="1">
      <c r="D155" s="29"/>
      <c r="E155" s="29"/>
      <c r="G155" s="29"/>
      <c r="H155" s="29"/>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row>
    <row r="156" spans="4:107" s="33" customFormat="1" ht="30" customHeight="1">
      <c r="D156" s="29"/>
      <c r="E156" s="29"/>
      <c r="G156" s="29"/>
      <c r="H156" s="29"/>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row>
    <row r="157" spans="4:107" s="33" customFormat="1" ht="30" customHeight="1">
      <c r="D157" s="29"/>
      <c r="E157" s="29"/>
      <c r="G157" s="29"/>
      <c r="H157" s="29"/>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row>
    <row r="158" spans="4:107" s="33" customFormat="1" ht="30" customHeight="1">
      <c r="D158" s="29"/>
      <c r="E158" s="29"/>
      <c r="G158" s="29"/>
      <c r="H158" s="29"/>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c r="DC158" s="32"/>
    </row>
    <row r="159" spans="4:107" s="33" customFormat="1" ht="30" customHeight="1">
      <c r="D159" s="29"/>
      <c r="E159" s="29"/>
      <c r="G159" s="29"/>
      <c r="H159" s="29"/>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32"/>
    </row>
    <row r="160" spans="4:107" s="33" customFormat="1" ht="30" customHeight="1">
      <c r="D160" s="29"/>
      <c r="E160" s="29"/>
      <c r="G160" s="29"/>
      <c r="H160" s="29"/>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row>
    <row r="161" spans="4:107" s="33" customFormat="1" ht="30" customHeight="1">
      <c r="D161" s="29"/>
      <c r="E161" s="29"/>
      <c r="G161" s="29"/>
      <c r="H161" s="29"/>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32"/>
    </row>
    <row r="162" spans="4:107" s="33" customFormat="1" ht="30" customHeight="1">
      <c r="D162" s="29"/>
      <c r="E162" s="29"/>
      <c r="G162" s="29"/>
      <c r="H162" s="29"/>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c r="DB162" s="32"/>
      <c r="DC162" s="32"/>
    </row>
    <row r="163" spans="4:107" s="33" customFormat="1" ht="30" customHeight="1">
      <c r="D163" s="29"/>
      <c r="E163" s="29"/>
      <c r="G163" s="29"/>
      <c r="H163" s="29"/>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c r="DB163" s="32"/>
      <c r="DC163" s="32"/>
    </row>
    <row r="164" spans="4:107" s="33" customFormat="1" ht="30" customHeight="1">
      <c r="D164" s="29"/>
      <c r="E164" s="29"/>
      <c r="G164" s="29"/>
      <c r="H164" s="29"/>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row>
    <row r="165" spans="4:107" s="33" customFormat="1" ht="30" customHeight="1">
      <c r="D165" s="29"/>
      <c r="E165" s="29"/>
      <c r="G165" s="29"/>
      <c r="H165" s="29"/>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c r="CZ165" s="32"/>
      <c r="DA165" s="32"/>
      <c r="DB165" s="32"/>
      <c r="DC165" s="32"/>
    </row>
    <row r="166" spans="4:107" s="33" customFormat="1" ht="30" customHeight="1">
      <c r="D166" s="29"/>
      <c r="E166" s="29"/>
      <c r="G166" s="29"/>
      <c r="H166" s="29"/>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row>
    <row r="167" spans="4:107" s="33" customFormat="1" ht="30" customHeight="1">
      <c r="D167" s="29"/>
      <c r="E167" s="29"/>
      <c r="G167" s="29"/>
      <c r="H167" s="29"/>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c r="CZ167" s="32"/>
      <c r="DA167" s="32"/>
      <c r="DB167" s="32"/>
      <c r="DC167" s="32"/>
    </row>
    <row r="168" spans="4:107" s="33" customFormat="1" ht="30" customHeight="1">
      <c r="D168" s="29"/>
      <c r="E168" s="29"/>
      <c r="G168" s="29"/>
      <c r="H168" s="29"/>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c r="CZ168" s="32"/>
      <c r="DA168" s="32"/>
      <c r="DB168" s="32"/>
      <c r="DC168" s="32"/>
    </row>
    <row r="169" spans="4:107" s="33" customFormat="1" ht="30" customHeight="1">
      <c r="D169" s="29"/>
      <c r="E169" s="29"/>
      <c r="G169" s="29"/>
      <c r="H169" s="29"/>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row>
    <row r="170" spans="4:107" s="33" customFormat="1" ht="30" customHeight="1">
      <c r="D170" s="29"/>
      <c r="E170" s="29"/>
      <c r="G170" s="29"/>
      <c r="H170" s="29"/>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c r="CZ170" s="32"/>
      <c r="DA170" s="32"/>
      <c r="DB170" s="32"/>
      <c r="DC170" s="32"/>
    </row>
    <row r="171" spans="4:107" s="33" customFormat="1" ht="30" customHeight="1">
      <c r="D171" s="29"/>
      <c r="E171" s="29"/>
      <c r="G171" s="29"/>
      <c r="H171" s="29"/>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c r="CZ171" s="32"/>
      <c r="DA171" s="32"/>
      <c r="DB171" s="32"/>
      <c r="DC171" s="32"/>
    </row>
    <row r="172" spans="4:107" s="33" customFormat="1" ht="30" customHeight="1">
      <c r="D172" s="29"/>
      <c r="E172" s="29"/>
      <c r="G172" s="29"/>
      <c r="H172" s="29"/>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row>
    <row r="173" spans="4:107" s="33" customFormat="1" ht="30" customHeight="1">
      <c r="D173" s="29"/>
      <c r="E173" s="29"/>
      <c r="G173" s="29"/>
      <c r="H173" s="29"/>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row>
    <row r="174" spans="4:107" s="33" customFormat="1" ht="30" customHeight="1">
      <c r="D174" s="29"/>
      <c r="E174" s="29"/>
      <c r="G174" s="29"/>
      <c r="H174" s="29"/>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row>
    <row r="175" spans="4:107" s="33" customFormat="1" ht="30" customHeight="1">
      <c r="D175" s="29"/>
      <c r="E175" s="29"/>
      <c r="G175" s="29"/>
      <c r="H175" s="29"/>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c r="CU175" s="32"/>
      <c r="CV175" s="32"/>
      <c r="CW175" s="32"/>
      <c r="CX175" s="32"/>
      <c r="CY175" s="32"/>
      <c r="CZ175" s="32"/>
      <c r="DA175" s="32"/>
      <c r="DB175" s="32"/>
      <c r="DC175" s="32"/>
    </row>
    <row r="176" spans="4:107" s="33" customFormat="1" ht="30" customHeight="1">
      <c r="D176" s="29"/>
      <c r="E176" s="29"/>
      <c r="G176" s="29"/>
      <c r="H176" s="29"/>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row>
    <row r="177" spans="4:107" s="33" customFormat="1" ht="30" customHeight="1">
      <c r="D177" s="29"/>
      <c r="E177" s="29"/>
      <c r="G177" s="29"/>
      <c r="H177" s="29"/>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c r="CS177" s="32"/>
      <c r="CT177" s="32"/>
      <c r="CU177" s="32"/>
      <c r="CV177" s="32"/>
      <c r="CW177" s="32"/>
      <c r="CX177" s="32"/>
      <c r="CY177" s="32"/>
      <c r="CZ177" s="32"/>
      <c r="DA177" s="32"/>
      <c r="DB177" s="32"/>
      <c r="DC177" s="32"/>
    </row>
    <row r="178" spans="4:107" s="33" customFormat="1" ht="30" customHeight="1">
      <c r="D178" s="29"/>
      <c r="E178" s="29"/>
      <c r="G178" s="29"/>
      <c r="H178" s="29"/>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32"/>
      <c r="DB178" s="32"/>
      <c r="DC178" s="32"/>
    </row>
    <row r="179" spans="4:107" s="33" customFormat="1" ht="30" customHeight="1">
      <c r="D179" s="29"/>
      <c r="E179" s="29"/>
      <c r="G179" s="29"/>
      <c r="H179" s="29"/>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32"/>
    </row>
    <row r="180" spans="4:107" s="33" customFormat="1" ht="30" customHeight="1">
      <c r="D180" s="29"/>
      <c r="E180" s="29"/>
      <c r="G180" s="29"/>
      <c r="H180" s="29"/>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c r="CS180" s="32"/>
      <c r="CT180" s="32"/>
      <c r="CU180" s="32"/>
      <c r="CV180" s="32"/>
      <c r="CW180" s="32"/>
      <c r="CX180" s="32"/>
      <c r="CY180" s="32"/>
      <c r="CZ180" s="32"/>
      <c r="DA180" s="32"/>
      <c r="DB180" s="32"/>
      <c r="DC180" s="32"/>
    </row>
    <row r="181" spans="4:107" s="33" customFormat="1" ht="30" customHeight="1">
      <c r="D181" s="29"/>
      <c r="E181" s="29"/>
      <c r="G181" s="29"/>
      <c r="H181" s="29"/>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c r="CS181" s="32"/>
      <c r="CT181" s="32"/>
      <c r="CU181" s="32"/>
      <c r="CV181" s="32"/>
      <c r="CW181" s="32"/>
      <c r="CX181" s="32"/>
      <c r="CY181" s="32"/>
      <c r="CZ181" s="32"/>
      <c r="DA181" s="32"/>
      <c r="DB181" s="32"/>
      <c r="DC181" s="32"/>
    </row>
    <row r="182" spans="4:107" s="33" customFormat="1" ht="30" customHeight="1">
      <c r="D182" s="29"/>
      <c r="E182" s="29"/>
      <c r="G182" s="29"/>
      <c r="H182" s="29"/>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c r="CZ182" s="32"/>
      <c r="DA182" s="32"/>
      <c r="DB182" s="32"/>
      <c r="DC182" s="32"/>
    </row>
    <row r="183" spans="4:107" s="33" customFormat="1" ht="30" customHeight="1">
      <c r="D183" s="29"/>
      <c r="E183" s="29"/>
      <c r="G183" s="29"/>
      <c r="H183" s="29"/>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32"/>
      <c r="CD183" s="32"/>
      <c r="CE183" s="32"/>
      <c r="CF183" s="32"/>
      <c r="CG183" s="32"/>
      <c r="CH183" s="32"/>
      <c r="CI183" s="32"/>
      <c r="CJ183" s="32"/>
      <c r="CK183" s="32"/>
      <c r="CL183" s="32"/>
      <c r="CM183" s="32"/>
      <c r="CN183" s="32"/>
      <c r="CO183" s="32"/>
      <c r="CP183" s="32"/>
      <c r="CQ183" s="32"/>
      <c r="CR183" s="32"/>
      <c r="CS183" s="32"/>
      <c r="CT183" s="32"/>
      <c r="CU183" s="32"/>
      <c r="CV183" s="32"/>
      <c r="CW183" s="32"/>
      <c r="CX183" s="32"/>
      <c r="CY183" s="32"/>
      <c r="CZ183" s="32"/>
      <c r="DA183" s="32"/>
      <c r="DB183" s="32"/>
      <c r="DC183" s="32"/>
    </row>
    <row r="184" spans="4:107" s="33" customFormat="1" ht="30" customHeight="1">
      <c r="D184" s="29"/>
      <c r="E184" s="29"/>
      <c r="G184" s="29"/>
      <c r="H184" s="29"/>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c r="CN184" s="32"/>
      <c r="CO184" s="32"/>
      <c r="CP184" s="32"/>
      <c r="CQ184" s="32"/>
      <c r="CR184" s="32"/>
      <c r="CS184" s="32"/>
      <c r="CT184" s="32"/>
      <c r="CU184" s="32"/>
      <c r="CV184" s="32"/>
      <c r="CW184" s="32"/>
      <c r="CX184" s="32"/>
      <c r="CY184" s="32"/>
      <c r="CZ184" s="32"/>
      <c r="DA184" s="32"/>
      <c r="DB184" s="32"/>
      <c r="DC184" s="32"/>
    </row>
    <row r="185" spans="4:107" s="33" customFormat="1" ht="30" customHeight="1">
      <c r="D185" s="29"/>
      <c r="E185" s="29"/>
      <c r="G185" s="29"/>
      <c r="H185" s="29"/>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c r="CC185" s="32"/>
      <c r="CD185" s="32"/>
      <c r="CE185" s="32"/>
      <c r="CF185" s="32"/>
      <c r="CG185" s="32"/>
      <c r="CH185" s="32"/>
      <c r="CI185" s="32"/>
      <c r="CJ185" s="32"/>
      <c r="CK185" s="32"/>
      <c r="CL185" s="32"/>
      <c r="CM185" s="32"/>
      <c r="CN185" s="32"/>
      <c r="CO185" s="32"/>
      <c r="CP185" s="32"/>
      <c r="CQ185" s="32"/>
      <c r="CR185" s="32"/>
      <c r="CS185" s="32"/>
      <c r="CT185" s="32"/>
      <c r="CU185" s="32"/>
      <c r="CV185" s="32"/>
      <c r="CW185" s="32"/>
      <c r="CX185" s="32"/>
      <c r="CY185" s="32"/>
      <c r="CZ185" s="32"/>
      <c r="DA185" s="32"/>
      <c r="DB185" s="32"/>
      <c r="DC185" s="32"/>
    </row>
    <row r="186" spans="4:107" s="33" customFormat="1" ht="30" customHeight="1">
      <c r="D186" s="29"/>
      <c r="E186" s="29"/>
      <c r="G186" s="29"/>
      <c r="H186" s="29"/>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c r="CE186" s="32"/>
      <c r="CF186" s="32"/>
      <c r="CG186" s="32"/>
      <c r="CH186" s="32"/>
      <c r="CI186" s="32"/>
      <c r="CJ186" s="32"/>
      <c r="CK186" s="32"/>
      <c r="CL186" s="32"/>
      <c r="CM186" s="32"/>
      <c r="CN186" s="32"/>
      <c r="CO186" s="32"/>
      <c r="CP186" s="32"/>
      <c r="CQ186" s="32"/>
      <c r="CR186" s="32"/>
      <c r="CS186" s="32"/>
      <c r="CT186" s="32"/>
      <c r="CU186" s="32"/>
      <c r="CV186" s="32"/>
      <c r="CW186" s="32"/>
      <c r="CX186" s="32"/>
      <c r="CY186" s="32"/>
      <c r="CZ186" s="32"/>
      <c r="DA186" s="32"/>
      <c r="DB186" s="32"/>
      <c r="DC186" s="32"/>
    </row>
    <row r="187" spans="4:107" s="33" customFormat="1" ht="30" customHeight="1">
      <c r="D187" s="29"/>
      <c r="E187" s="29"/>
      <c r="G187" s="29"/>
      <c r="H187" s="29"/>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32"/>
      <c r="CD187" s="32"/>
      <c r="CE187" s="32"/>
      <c r="CF187" s="32"/>
      <c r="CG187" s="32"/>
      <c r="CH187" s="32"/>
      <c r="CI187" s="32"/>
      <c r="CJ187" s="32"/>
      <c r="CK187" s="32"/>
      <c r="CL187" s="32"/>
      <c r="CM187" s="32"/>
      <c r="CN187" s="32"/>
      <c r="CO187" s="32"/>
      <c r="CP187" s="32"/>
      <c r="CQ187" s="32"/>
      <c r="CR187" s="32"/>
      <c r="CS187" s="32"/>
      <c r="CT187" s="32"/>
      <c r="CU187" s="32"/>
      <c r="CV187" s="32"/>
      <c r="CW187" s="32"/>
      <c r="CX187" s="32"/>
      <c r="CY187" s="32"/>
      <c r="CZ187" s="32"/>
      <c r="DA187" s="32"/>
      <c r="DB187" s="32"/>
      <c r="DC187" s="32"/>
    </row>
    <row r="188" spans="4:107" s="33" customFormat="1" ht="30" customHeight="1">
      <c r="D188" s="29"/>
      <c r="E188" s="29"/>
      <c r="G188" s="29"/>
      <c r="H188" s="29"/>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c r="CS188" s="32"/>
      <c r="CT188" s="32"/>
      <c r="CU188" s="32"/>
      <c r="CV188" s="32"/>
      <c r="CW188" s="32"/>
      <c r="CX188" s="32"/>
      <c r="CY188" s="32"/>
      <c r="CZ188" s="32"/>
      <c r="DA188" s="32"/>
      <c r="DB188" s="32"/>
      <c r="DC188" s="32"/>
    </row>
    <row r="189" spans="4:107" s="33" customFormat="1" ht="30" customHeight="1">
      <c r="D189" s="29"/>
      <c r="E189" s="29"/>
      <c r="G189" s="29"/>
      <c r="H189" s="29"/>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c r="CS189" s="32"/>
      <c r="CT189" s="32"/>
      <c r="CU189" s="32"/>
      <c r="CV189" s="32"/>
      <c r="CW189" s="32"/>
      <c r="CX189" s="32"/>
      <c r="CY189" s="32"/>
      <c r="CZ189" s="32"/>
      <c r="DA189" s="32"/>
      <c r="DB189" s="32"/>
      <c r="DC189" s="32"/>
    </row>
    <row r="190" spans="4:107" s="33" customFormat="1" ht="30" customHeight="1">
      <c r="D190" s="29"/>
      <c r="E190" s="29"/>
      <c r="G190" s="29"/>
      <c r="H190" s="29"/>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row>
    <row r="191" spans="4:107" s="33" customFormat="1" ht="30" customHeight="1">
      <c r="D191" s="29"/>
      <c r="E191" s="29"/>
      <c r="G191" s="29"/>
      <c r="H191" s="29"/>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c r="CZ191" s="32"/>
      <c r="DA191" s="32"/>
      <c r="DB191" s="32"/>
      <c r="DC191" s="32"/>
    </row>
    <row r="192" spans="4:107" s="33" customFormat="1" ht="30" customHeight="1">
      <c r="D192" s="29"/>
      <c r="E192" s="29"/>
      <c r="G192" s="29"/>
      <c r="H192" s="29"/>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c r="CS192" s="32"/>
      <c r="CT192" s="32"/>
      <c r="CU192" s="32"/>
      <c r="CV192" s="32"/>
      <c r="CW192" s="32"/>
      <c r="CX192" s="32"/>
      <c r="CY192" s="32"/>
      <c r="CZ192" s="32"/>
      <c r="DA192" s="32"/>
      <c r="DB192" s="32"/>
      <c r="DC192" s="32"/>
    </row>
    <row r="193" spans="4:107" s="33" customFormat="1" ht="30" customHeight="1">
      <c r="D193" s="29"/>
      <c r="E193" s="29"/>
      <c r="G193" s="29"/>
      <c r="H193" s="29"/>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32"/>
    </row>
    <row r="194" spans="4:107" s="33" customFormat="1" ht="30" customHeight="1">
      <c r="D194" s="29"/>
      <c r="E194" s="29"/>
      <c r="G194" s="29"/>
      <c r="H194" s="29"/>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G194" s="32"/>
      <c r="CH194" s="32"/>
      <c r="CI194" s="32"/>
      <c r="CJ194" s="32"/>
      <c r="CK194" s="32"/>
      <c r="CL194" s="32"/>
      <c r="CM194" s="32"/>
      <c r="CN194" s="32"/>
      <c r="CO194" s="32"/>
      <c r="CP194" s="32"/>
      <c r="CQ194" s="32"/>
      <c r="CR194" s="32"/>
      <c r="CS194" s="32"/>
      <c r="CT194" s="32"/>
      <c r="CU194" s="32"/>
      <c r="CV194" s="32"/>
      <c r="CW194" s="32"/>
      <c r="CX194" s="32"/>
      <c r="CY194" s="32"/>
      <c r="CZ194" s="32"/>
      <c r="DA194" s="32"/>
      <c r="DB194" s="32"/>
      <c r="DC194" s="32"/>
    </row>
    <row r="195" spans="4:107" s="33" customFormat="1" ht="30" customHeight="1">
      <c r="D195" s="29"/>
      <c r="E195" s="29"/>
      <c r="G195" s="29"/>
      <c r="H195" s="29"/>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c r="CC195" s="32"/>
      <c r="CD195" s="32"/>
      <c r="CE195" s="32"/>
      <c r="CF195" s="32"/>
      <c r="CG195" s="32"/>
      <c r="CH195" s="32"/>
      <c r="CI195" s="32"/>
      <c r="CJ195" s="32"/>
      <c r="CK195" s="32"/>
      <c r="CL195" s="32"/>
      <c r="CM195" s="32"/>
      <c r="CN195" s="32"/>
      <c r="CO195" s="32"/>
      <c r="CP195" s="32"/>
      <c r="CQ195" s="32"/>
      <c r="CR195" s="32"/>
      <c r="CS195" s="32"/>
      <c r="CT195" s="32"/>
      <c r="CU195" s="32"/>
      <c r="CV195" s="32"/>
      <c r="CW195" s="32"/>
      <c r="CX195" s="32"/>
      <c r="CY195" s="32"/>
      <c r="CZ195" s="32"/>
      <c r="DA195" s="32"/>
      <c r="DB195" s="32"/>
      <c r="DC195" s="32"/>
    </row>
    <row r="196" spans="4:107" s="33" customFormat="1" ht="30" customHeight="1">
      <c r="D196" s="29"/>
      <c r="E196" s="29"/>
      <c r="G196" s="29"/>
      <c r="H196" s="29"/>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32"/>
    </row>
    <row r="197" spans="4:107" s="33" customFormat="1" ht="30" customHeight="1">
      <c r="D197" s="29"/>
      <c r="E197" s="29"/>
      <c r="G197" s="29"/>
      <c r="H197" s="29"/>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32"/>
    </row>
    <row r="198" spans="4:107" s="33" customFormat="1" ht="30" customHeight="1">
      <c r="D198" s="29"/>
      <c r="E198" s="29"/>
      <c r="G198" s="29"/>
      <c r="H198" s="29"/>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c r="CZ198" s="32"/>
      <c r="DA198" s="32"/>
      <c r="DB198" s="32"/>
      <c r="DC198" s="32"/>
    </row>
    <row r="199" spans="4:107" s="33" customFormat="1" ht="30" customHeight="1">
      <c r="D199" s="29"/>
      <c r="E199" s="29"/>
      <c r="G199" s="29"/>
      <c r="H199" s="29"/>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32"/>
    </row>
    <row r="200" spans="4:107" s="33" customFormat="1" ht="30" customHeight="1">
      <c r="D200" s="29"/>
      <c r="E200" s="29"/>
      <c r="G200" s="29"/>
      <c r="H200" s="29"/>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c r="CN200" s="32"/>
      <c r="CO200" s="32"/>
      <c r="CP200" s="32"/>
      <c r="CQ200" s="32"/>
      <c r="CR200" s="32"/>
      <c r="CS200" s="32"/>
      <c r="CT200" s="32"/>
      <c r="CU200" s="32"/>
      <c r="CV200" s="32"/>
      <c r="CW200" s="32"/>
      <c r="CX200" s="32"/>
      <c r="CY200" s="32"/>
      <c r="CZ200" s="32"/>
      <c r="DA200" s="32"/>
      <c r="DB200" s="32"/>
      <c r="DC200" s="32"/>
    </row>
    <row r="201" spans="4:107" s="33" customFormat="1" ht="30" customHeight="1">
      <c r="D201" s="29"/>
      <c r="E201" s="29"/>
      <c r="G201" s="29"/>
      <c r="H201" s="29"/>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G201" s="32"/>
      <c r="CH201" s="32"/>
      <c r="CI201" s="32"/>
      <c r="CJ201" s="32"/>
      <c r="CK201" s="32"/>
      <c r="CL201" s="32"/>
      <c r="CM201" s="32"/>
      <c r="CN201" s="32"/>
      <c r="CO201" s="32"/>
      <c r="CP201" s="32"/>
      <c r="CQ201" s="32"/>
      <c r="CR201" s="32"/>
      <c r="CS201" s="32"/>
      <c r="CT201" s="32"/>
      <c r="CU201" s="32"/>
      <c r="CV201" s="32"/>
      <c r="CW201" s="32"/>
      <c r="CX201" s="32"/>
      <c r="CY201" s="32"/>
      <c r="CZ201" s="32"/>
      <c r="DA201" s="32"/>
      <c r="DB201" s="32"/>
      <c r="DC201" s="32"/>
    </row>
    <row r="202" spans="4:107" s="33" customFormat="1" ht="30" customHeight="1">
      <c r="D202" s="29"/>
      <c r="E202" s="29"/>
      <c r="G202" s="29"/>
      <c r="H202" s="29"/>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c r="CE202" s="32"/>
      <c r="CF202" s="32"/>
      <c r="CG202" s="32"/>
      <c r="CH202" s="32"/>
      <c r="CI202" s="32"/>
      <c r="CJ202" s="32"/>
      <c r="CK202" s="32"/>
      <c r="CL202" s="32"/>
      <c r="CM202" s="32"/>
      <c r="CN202" s="32"/>
      <c r="CO202" s="32"/>
      <c r="CP202" s="32"/>
      <c r="CQ202" s="32"/>
      <c r="CR202" s="32"/>
      <c r="CS202" s="32"/>
      <c r="CT202" s="32"/>
      <c r="CU202" s="32"/>
      <c r="CV202" s="32"/>
      <c r="CW202" s="32"/>
      <c r="CX202" s="32"/>
      <c r="CY202" s="32"/>
      <c r="CZ202" s="32"/>
      <c r="DA202" s="32"/>
      <c r="DB202" s="32"/>
      <c r="DC202" s="32"/>
    </row>
    <row r="203" spans="4:107" s="33" customFormat="1" ht="30" customHeight="1">
      <c r="D203" s="29"/>
      <c r="E203" s="29"/>
      <c r="G203" s="29"/>
      <c r="H203" s="29"/>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c r="CS203" s="32"/>
      <c r="CT203" s="32"/>
      <c r="CU203" s="32"/>
      <c r="CV203" s="32"/>
      <c r="CW203" s="32"/>
      <c r="CX203" s="32"/>
      <c r="CY203" s="32"/>
      <c r="CZ203" s="32"/>
      <c r="DA203" s="32"/>
      <c r="DB203" s="32"/>
      <c r="DC203" s="32"/>
    </row>
    <row r="204" spans="4:107" s="33" customFormat="1" ht="30" customHeight="1">
      <c r="D204" s="29"/>
      <c r="E204" s="29"/>
      <c r="G204" s="29"/>
      <c r="H204" s="29"/>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c r="CE204" s="32"/>
      <c r="CF204" s="32"/>
      <c r="CG204" s="32"/>
      <c r="CH204" s="32"/>
      <c r="CI204" s="32"/>
      <c r="CJ204" s="32"/>
      <c r="CK204" s="32"/>
      <c r="CL204" s="32"/>
      <c r="CM204" s="32"/>
      <c r="CN204" s="32"/>
      <c r="CO204" s="32"/>
      <c r="CP204" s="32"/>
      <c r="CQ204" s="32"/>
      <c r="CR204" s="32"/>
      <c r="CS204" s="32"/>
      <c r="CT204" s="32"/>
      <c r="CU204" s="32"/>
      <c r="CV204" s="32"/>
      <c r="CW204" s="32"/>
      <c r="CX204" s="32"/>
      <c r="CY204" s="32"/>
      <c r="CZ204" s="32"/>
      <c r="DA204" s="32"/>
      <c r="DB204" s="32"/>
      <c r="DC204" s="32"/>
    </row>
    <row r="205" spans="4:107" s="33" customFormat="1" ht="30" customHeight="1">
      <c r="D205" s="29"/>
      <c r="E205" s="29"/>
      <c r="G205" s="29"/>
      <c r="H205" s="29"/>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c r="CN205" s="32"/>
      <c r="CO205" s="32"/>
      <c r="CP205" s="32"/>
      <c r="CQ205" s="32"/>
      <c r="CR205" s="32"/>
      <c r="CS205" s="32"/>
      <c r="CT205" s="32"/>
      <c r="CU205" s="32"/>
      <c r="CV205" s="32"/>
      <c r="CW205" s="32"/>
      <c r="CX205" s="32"/>
      <c r="CY205" s="32"/>
      <c r="CZ205" s="32"/>
      <c r="DA205" s="32"/>
      <c r="DB205" s="32"/>
      <c r="DC205" s="32"/>
    </row>
    <row r="206" spans="4:107" s="33" customFormat="1" ht="30" customHeight="1">
      <c r="D206" s="29"/>
      <c r="E206" s="29"/>
      <c r="G206" s="29"/>
      <c r="H206" s="29"/>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G206" s="32"/>
      <c r="CH206" s="32"/>
      <c r="CI206" s="32"/>
      <c r="CJ206" s="32"/>
      <c r="CK206" s="32"/>
      <c r="CL206" s="32"/>
      <c r="CM206" s="32"/>
      <c r="CN206" s="32"/>
      <c r="CO206" s="32"/>
      <c r="CP206" s="32"/>
      <c r="CQ206" s="32"/>
      <c r="CR206" s="32"/>
      <c r="CS206" s="32"/>
      <c r="CT206" s="32"/>
      <c r="CU206" s="32"/>
      <c r="CV206" s="32"/>
      <c r="CW206" s="32"/>
      <c r="CX206" s="32"/>
      <c r="CY206" s="32"/>
      <c r="CZ206" s="32"/>
      <c r="DA206" s="32"/>
      <c r="DB206" s="32"/>
      <c r="DC206" s="32"/>
    </row>
    <row r="207" spans="4:107" s="33" customFormat="1" ht="30" customHeight="1">
      <c r="D207" s="29"/>
      <c r="E207" s="29"/>
      <c r="G207" s="29"/>
      <c r="H207" s="29"/>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c r="CZ207" s="32"/>
      <c r="DA207" s="32"/>
      <c r="DB207" s="32"/>
      <c r="DC207" s="32"/>
    </row>
    <row r="208" spans="4:107" s="33" customFormat="1" ht="30" customHeight="1">
      <c r="D208" s="29"/>
      <c r="E208" s="29"/>
      <c r="G208" s="29"/>
      <c r="H208" s="29"/>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c r="CS208" s="32"/>
      <c r="CT208" s="32"/>
      <c r="CU208" s="32"/>
      <c r="CV208" s="32"/>
      <c r="CW208" s="32"/>
      <c r="CX208" s="32"/>
      <c r="CY208" s="32"/>
      <c r="CZ208" s="32"/>
      <c r="DA208" s="32"/>
      <c r="DB208" s="32"/>
      <c r="DC208" s="32"/>
    </row>
    <row r="209" spans="4:107" s="33" customFormat="1" ht="30" customHeight="1">
      <c r="D209" s="29"/>
      <c r="E209" s="29"/>
      <c r="G209" s="29"/>
      <c r="H209" s="29"/>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c r="CE209" s="32"/>
      <c r="CF209" s="32"/>
      <c r="CG209" s="32"/>
      <c r="CH209" s="32"/>
      <c r="CI209" s="32"/>
      <c r="CJ209" s="32"/>
      <c r="CK209" s="32"/>
      <c r="CL209" s="32"/>
      <c r="CM209" s="32"/>
      <c r="CN209" s="32"/>
      <c r="CO209" s="32"/>
      <c r="CP209" s="32"/>
      <c r="CQ209" s="32"/>
      <c r="CR209" s="32"/>
      <c r="CS209" s="32"/>
      <c r="CT209" s="32"/>
      <c r="CU209" s="32"/>
      <c r="CV209" s="32"/>
      <c r="CW209" s="32"/>
      <c r="CX209" s="32"/>
      <c r="CY209" s="32"/>
      <c r="CZ209" s="32"/>
      <c r="DA209" s="32"/>
      <c r="DB209" s="32"/>
      <c r="DC209" s="32"/>
    </row>
    <row r="210" spans="4:107" s="33" customFormat="1" ht="30" customHeight="1">
      <c r="D210" s="29"/>
      <c r="E210" s="29"/>
      <c r="G210" s="29"/>
      <c r="H210" s="29"/>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c r="CN210" s="32"/>
      <c r="CO210" s="32"/>
      <c r="CP210" s="32"/>
      <c r="CQ210" s="32"/>
      <c r="CR210" s="32"/>
      <c r="CS210" s="32"/>
      <c r="CT210" s="32"/>
      <c r="CU210" s="32"/>
      <c r="CV210" s="32"/>
      <c r="CW210" s="32"/>
      <c r="CX210" s="32"/>
      <c r="CY210" s="32"/>
      <c r="CZ210" s="32"/>
      <c r="DA210" s="32"/>
      <c r="DB210" s="32"/>
      <c r="DC210" s="32"/>
    </row>
    <row r="211" spans="4:107" s="33" customFormat="1" ht="30" customHeight="1">
      <c r="D211" s="29"/>
      <c r="E211" s="29"/>
      <c r="G211" s="29"/>
      <c r="H211" s="29"/>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32"/>
      <c r="CD211" s="32"/>
      <c r="CE211" s="32"/>
      <c r="CF211" s="32"/>
      <c r="CG211" s="32"/>
      <c r="CH211" s="32"/>
      <c r="CI211" s="32"/>
      <c r="CJ211" s="32"/>
      <c r="CK211" s="32"/>
      <c r="CL211" s="32"/>
      <c r="CM211" s="32"/>
      <c r="CN211" s="32"/>
      <c r="CO211" s="32"/>
      <c r="CP211" s="32"/>
      <c r="CQ211" s="32"/>
      <c r="CR211" s="32"/>
      <c r="CS211" s="32"/>
      <c r="CT211" s="32"/>
      <c r="CU211" s="32"/>
      <c r="CV211" s="32"/>
      <c r="CW211" s="32"/>
      <c r="CX211" s="32"/>
      <c r="CY211" s="32"/>
      <c r="CZ211" s="32"/>
      <c r="DA211" s="32"/>
      <c r="DB211" s="32"/>
      <c r="DC211" s="32"/>
    </row>
    <row r="212" spans="4:107" s="33" customFormat="1" ht="30" customHeight="1">
      <c r="D212" s="29"/>
      <c r="E212" s="29"/>
      <c r="G212" s="29"/>
      <c r="H212" s="29"/>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32"/>
      <c r="CD212" s="32"/>
      <c r="CE212" s="32"/>
      <c r="CF212" s="32"/>
      <c r="CG212" s="32"/>
      <c r="CH212" s="32"/>
      <c r="CI212" s="32"/>
      <c r="CJ212" s="32"/>
      <c r="CK212" s="32"/>
      <c r="CL212" s="32"/>
      <c r="CM212" s="32"/>
      <c r="CN212" s="32"/>
      <c r="CO212" s="32"/>
      <c r="CP212" s="32"/>
      <c r="CQ212" s="32"/>
      <c r="CR212" s="32"/>
      <c r="CS212" s="32"/>
      <c r="CT212" s="32"/>
      <c r="CU212" s="32"/>
      <c r="CV212" s="32"/>
      <c r="CW212" s="32"/>
      <c r="CX212" s="32"/>
      <c r="CY212" s="32"/>
      <c r="CZ212" s="32"/>
      <c r="DA212" s="32"/>
      <c r="DB212" s="32"/>
      <c r="DC212" s="32"/>
    </row>
    <row r="213" spans="4:107" s="33" customFormat="1" ht="30" customHeight="1">
      <c r="D213" s="29"/>
      <c r="E213" s="29"/>
      <c r="G213" s="29"/>
      <c r="H213" s="29"/>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c r="CM213" s="32"/>
      <c r="CN213" s="32"/>
      <c r="CO213" s="32"/>
      <c r="CP213" s="32"/>
      <c r="CQ213" s="32"/>
      <c r="CR213" s="32"/>
      <c r="CS213" s="32"/>
      <c r="CT213" s="32"/>
      <c r="CU213" s="32"/>
      <c r="CV213" s="32"/>
      <c r="CW213" s="32"/>
      <c r="CX213" s="32"/>
      <c r="CY213" s="32"/>
      <c r="CZ213" s="32"/>
      <c r="DA213" s="32"/>
      <c r="DB213" s="32"/>
      <c r="DC213" s="32"/>
    </row>
    <row r="214" spans="4:107" s="33" customFormat="1" ht="30" customHeight="1">
      <c r="D214" s="29"/>
      <c r="E214" s="29"/>
      <c r="G214" s="29"/>
      <c r="H214" s="29"/>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G214" s="32"/>
      <c r="CH214" s="32"/>
      <c r="CI214" s="32"/>
      <c r="CJ214" s="32"/>
      <c r="CK214" s="32"/>
      <c r="CL214" s="32"/>
      <c r="CM214" s="32"/>
      <c r="CN214" s="32"/>
      <c r="CO214" s="32"/>
      <c r="CP214" s="32"/>
      <c r="CQ214" s="32"/>
      <c r="CR214" s="32"/>
      <c r="CS214" s="32"/>
      <c r="CT214" s="32"/>
      <c r="CU214" s="32"/>
      <c r="CV214" s="32"/>
      <c r="CW214" s="32"/>
      <c r="CX214" s="32"/>
      <c r="CY214" s="32"/>
      <c r="CZ214" s="32"/>
      <c r="DA214" s="32"/>
      <c r="DB214" s="32"/>
      <c r="DC214" s="32"/>
    </row>
    <row r="215" spans="4:107" s="33" customFormat="1" ht="30" customHeight="1">
      <c r="D215" s="29"/>
      <c r="E215" s="29"/>
      <c r="G215" s="29"/>
      <c r="H215" s="29"/>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c r="CN215" s="32"/>
      <c r="CO215" s="32"/>
      <c r="CP215" s="32"/>
      <c r="CQ215" s="32"/>
      <c r="CR215" s="32"/>
      <c r="CS215" s="32"/>
      <c r="CT215" s="32"/>
      <c r="CU215" s="32"/>
      <c r="CV215" s="32"/>
      <c r="CW215" s="32"/>
      <c r="CX215" s="32"/>
      <c r="CY215" s="32"/>
      <c r="CZ215" s="32"/>
      <c r="DA215" s="32"/>
      <c r="DB215" s="32"/>
      <c r="DC215" s="32"/>
    </row>
    <row r="216" spans="4:107" s="33" customFormat="1" ht="30" customHeight="1">
      <c r="D216" s="29"/>
      <c r="E216" s="29"/>
      <c r="G216" s="29"/>
      <c r="H216" s="29"/>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c r="CS216" s="32"/>
      <c r="CT216" s="32"/>
      <c r="CU216" s="32"/>
      <c r="CV216" s="32"/>
      <c r="CW216" s="32"/>
      <c r="CX216" s="32"/>
      <c r="CY216" s="32"/>
      <c r="CZ216" s="32"/>
      <c r="DA216" s="32"/>
      <c r="DB216" s="32"/>
      <c r="DC216" s="32"/>
    </row>
    <row r="217" spans="4:107" s="33" customFormat="1" ht="30" customHeight="1">
      <c r="D217" s="29"/>
      <c r="E217" s="29"/>
      <c r="G217" s="29"/>
      <c r="H217" s="29"/>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c r="CS217" s="32"/>
      <c r="CT217" s="32"/>
      <c r="CU217" s="32"/>
      <c r="CV217" s="32"/>
      <c r="CW217" s="32"/>
      <c r="CX217" s="32"/>
      <c r="CY217" s="32"/>
      <c r="CZ217" s="32"/>
      <c r="DA217" s="32"/>
      <c r="DB217" s="32"/>
      <c r="DC217" s="32"/>
    </row>
    <row r="218" spans="4:107" s="33" customFormat="1" ht="30" customHeight="1">
      <c r="D218" s="29"/>
      <c r="E218" s="29"/>
      <c r="G218" s="29"/>
      <c r="H218" s="29"/>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c r="CC218" s="32"/>
      <c r="CD218" s="32"/>
      <c r="CE218" s="32"/>
      <c r="CF218" s="32"/>
      <c r="CG218" s="32"/>
      <c r="CH218" s="32"/>
      <c r="CI218" s="32"/>
      <c r="CJ218" s="32"/>
      <c r="CK218" s="32"/>
      <c r="CL218" s="32"/>
      <c r="CM218" s="32"/>
      <c r="CN218" s="32"/>
      <c r="CO218" s="32"/>
      <c r="CP218" s="32"/>
      <c r="CQ218" s="32"/>
      <c r="CR218" s="32"/>
      <c r="CS218" s="32"/>
      <c r="CT218" s="32"/>
      <c r="CU218" s="32"/>
      <c r="CV218" s="32"/>
      <c r="CW218" s="32"/>
      <c r="CX218" s="32"/>
      <c r="CY218" s="32"/>
      <c r="CZ218" s="32"/>
      <c r="DA218" s="32"/>
      <c r="DB218" s="32"/>
      <c r="DC218" s="32"/>
    </row>
    <row r="219" spans="4:107" s="33" customFormat="1" ht="30" customHeight="1">
      <c r="D219" s="29"/>
      <c r="E219" s="29"/>
      <c r="G219" s="29"/>
      <c r="H219" s="29"/>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c r="DB219" s="32"/>
      <c r="DC219" s="32"/>
    </row>
    <row r="220" spans="4:107" s="33" customFormat="1" ht="30" customHeight="1">
      <c r="D220" s="29"/>
      <c r="E220" s="29"/>
      <c r="G220" s="29"/>
      <c r="H220" s="29"/>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c r="DB220" s="32"/>
      <c r="DC220" s="32"/>
    </row>
    <row r="221" spans="4:107" s="33" customFormat="1" ht="30" customHeight="1">
      <c r="D221" s="29"/>
      <c r="E221" s="29"/>
      <c r="G221" s="29"/>
      <c r="H221" s="29"/>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G221" s="32"/>
      <c r="CH221" s="32"/>
      <c r="CI221" s="32"/>
      <c r="CJ221" s="32"/>
      <c r="CK221" s="32"/>
      <c r="CL221" s="32"/>
      <c r="CM221" s="32"/>
      <c r="CN221" s="32"/>
      <c r="CO221" s="32"/>
      <c r="CP221" s="32"/>
      <c r="CQ221" s="32"/>
      <c r="CR221" s="32"/>
      <c r="CS221" s="32"/>
      <c r="CT221" s="32"/>
      <c r="CU221" s="32"/>
      <c r="CV221" s="32"/>
      <c r="CW221" s="32"/>
      <c r="CX221" s="32"/>
      <c r="CY221" s="32"/>
      <c r="CZ221" s="32"/>
      <c r="DA221" s="32"/>
      <c r="DB221" s="32"/>
      <c r="DC221" s="32"/>
    </row>
    <row r="222" spans="4:107" s="33" customFormat="1" ht="30" customHeight="1">
      <c r="D222" s="29"/>
      <c r="E222" s="29"/>
      <c r="G222" s="29"/>
      <c r="H222" s="29"/>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32"/>
      <c r="CD222" s="32"/>
      <c r="CE222" s="32"/>
      <c r="CF222" s="32"/>
      <c r="CG222" s="32"/>
      <c r="CH222" s="32"/>
      <c r="CI222" s="32"/>
      <c r="CJ222" s="32"/>
      <c r="CK222" s="32"/>
      <c r="CL222" s="32"/>
      <c r="CM222" s="32"/>
      <c r="CN222" s="32"/>
      <c r="CO222" s="32"/>
      <c r="CP222" s="32"/>
      <c r="CQ222" s="32"/>
      <c r="CR222" s="32"/>
      <c r="CS222" s="32"/>
      <c r="CT222" s="32"/>
      <c r="CU222" s="32"/>
      <c r="CV222" s="32"/>
      <c r="CW222" s="32"/>
      <c r="CX222" s="32"/>
      <c r="CY222" s="32"/>
      <c r="CZ222" s="32"/>
      <c r="DA222" s="32"/>
      <c r="DB222" s="32"/>
      <c r="DC222" s="32"/>
    </row>
    <row r="223" spans="4:107" s="33" customFormat="1" ht="30" customHeight="1">
      <c r="D223" s="29"/>
      <c r="E223" s="29"/>
      <c r="G223" s="29"/>
      <c r="H223" s="29"/>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c r="CS223" s="32"/>
      <c r="CT223" s="32"/>
      <c r="CU223" s="32"/>
      <c r="CV223" s="32"/>
      <c r="CW223" s="32"/>
      <c r="CX223" s="32"/>
      <c r="CY223" s="32"/>
      <c r="CZ223" s="32"/>
      <c r="DA223" s="32"/>
      <c r="DB223" s="32"/>
      <c r="DC223" s="32"/>
    </row>
    <row r="224" spans="4:107" s="33" customFormat="1" ht="30" customHeight="1">
      <c r="D224" s="29"/>
      <c r="E224" s="29"/>
      <c r="G224" s="29"/>
      <c r="H224" s="29"/>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c r="CN224" s="32"/>
      <c r="CO224" s="32"/>
      <c r="CP224" s="32"/>
      <c r="CQ224" s="32"/>
      <c r="CR224" s="32"/>
      <c r="CS224" s="32"/>
      <c r="CT224" s="32"/>
      <c r="CU224" s="32"/>
      <c r="CV224" s="32"/>
      <c r="CW224" s="32"/>
      <c r="CX224" s="32"/>
      <c r="CY224" s="32"/>
      <c r="CZ224" s="32"/>
      <c r="DA224" s="32"/>
      <c r="DB224" s="32"/>
      <c r="DC224" s="32"/>
    </row>
    <row r="225" spans="4:107" s="33" customFormat="1" ht="30" customHeight="1">
      <c r="D225" s="29"/>
      <c r="E225" s="29"/>
      <c r="G225" s="29"/>
      <c r="H225" s="29"/>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c r="CS225" s="32"/>
      <c r="CT225" s="32"/>
      <c r="CU225" s="32"/>
      <c r="CV225" s="32"/>
      <c r="CW225" s="32"/>
      <c r="CX225" s="32"/>
      <c r="CY225" s="32"/>
      <c r="CZ225" s="32"/>
      <c r="DA225" s="32"/>
      <c r="DB225" s="32"/>
      <c r="DC225" s="32"/>
    </row>
    <row r="226" spans="4:107" s="33" customFormat="1" ht="30" customHeight="1">
      <c r="D226" s="29"/>
      <c r="E226" s="29"/>
      <c r="G226" s="29"/>
      <c r="H226" s="29"/>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row>
    <row r="227" spans="4:107" s="33" customFormat="1" ht="30" customHeight="1">
      <c r="D227" s="29"/>
      <c r="E227" s="29"/>
      <c r="G227" s="29"/>
      <c r="H227" s="29"/>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32"/>
    </row>
    <row r="228" spans="4:107" s="33" customFormat="1" ht="30" customHeight="1">
      <c r="D228" s="29"/>
      <c r="E228" s="29"/>
      <c r="G228" s="29"/>
      <c r="H228" s="29"/>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row>
    <row r="229" spans="4:107" s="33" customFormat="1" ht="30" customHeight="1">
      <c r="D229" s="29"/>
      <c r="E229" s="29"/>
      <c r="G229" s="29"/>
      <c r="H229" s="29"/>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32"/>
    </row>
    <row r="230" spans="4:107" s="33" customFormat="1" ht="30" customHeight="1">
      <c r="D230" s="29"/>
      <c r="E230" s="29"/>
      <c r="G230" s="29"/>
      <c r="H230" s="29"/>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c r="CE230" s="32"/>
      <c r="CF230" s="32"/>
      <c r="CG230" s="32"/>
      <c r="CH230" s="32"/>
      <c r="CI230" s="32"/>
      <c r="CJ230" s="32"/>
      <c r="CK230" s="32"/>
      <c r="CL230" s="32"/>
      <c r="CM230" s="32"/>
      <c r="CN230" s="32"/>
      <c r="CO230" s="32"/>
      <c r="CP230" s="32"/>
      <c r="CQ230" s="32"/>
      <c r="CR230" s="32"/>
      <c r="CS230" s="32"/>
      <c r="CT230" s="32"/>
      <c r="CU230" s="32"/>
      <c r="CV230" s="32"/>
      <c r="CW230" s="32"/>
      <c r="CX230" s="32"/>
      <c r="CY230" s="32"/>
      <c r="CZ230" s="32"/>
      <c r="DA230" s="32"/>
      <c r="DB230" s="32"/>
      <c r="DC230" s="32"/>
    </row>
    <row r="231" spans="4:107" s="33" customFormat="1" ht="30" customHeight="1">
      <c r="D231" s="29"/>
      <c r="E231" s="29"/>
      <c r="G231" s="29"/>
      <c r="H231" s="29"/>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c r="CZ231" s="32"/>
      <c r="DA231" s="32"/>
      <c r="DB231" s="32"/>
      <c r="DC231" s="32"/>
    </row>
    <row r="232" spans="4:107" s="33" customFormat="1" ht="30" customHeight="1">
      <c r="D232" s="29"/>
      <c r="E232" s="29"/>
      <c r="G232" s="29"/>
      <c r="H232" s="29"/>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2"/>
      <c r="CT232" s="32"/>
      <c r="CU232" s="32"/>
      <c r="CV232" s="32"/>
      <c r="CW232" s="32"/>
      <c r="CX232" s="32"/>
      <c r="CY232" s="32"/>
      <c r="CZ232" s="32"/>
      <c r="DA232" s="32"/>
      <c r="DB232" s="32"/>
      <c r="DC232" s="32"/>
    </row>
    <row r="233" spans="4:107" s="33" customFormat="1" ht="30" customHeight="1">
      <c r="D233" s="29"/>
      <c r="E233" s="29"/>
      <c r="G233" s="29"/>
      <c r="H233" s="29"/>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c r="CZ233" s="32"/>
      <c r="DA233" s="32"/>
      <c r="DB233" s="32"/>
      <c r="DC233" s="32"/>
    </row>
    <row r="234" spans="4:107" s="33" customFormat="1" ht="30" customHeight="1">
      <c r="D234" s="29"/>
      <c r="E234" s="29"/>
      <c r="G234" s="29"/>
      <c r="H234" s="29"/>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G234" s="32"/>
      <c r="CH234" s="32"/>
      <c r="CI234" s="32"/>
      <c r="CJ234" s="32"/>
      <c r="CK234" s="32"/>
      <c r="CL234" s="32"/>
      <c r="CM234" s="32"/>
      <c r="CN234" s="32"/>
      <c r="CO234" s="32"/>
      <c r="CP234" s="32"/>
      <c r="CQ234" s="32"/>
      <c r="CR234" s="32"/>
      <c r="CS234" s="32"/>
      <c r="CT234" s="32"/>
      <c r="CU234" s="32"/>
      <c r="CV234" s="32"/>
      <c r="CW234" s="32"/>
      <c r="CX234" s="32"/>
      <c r="CY234" s="32"/>
      <c r="CZ234" s="32"/>
      <c r="DA234" s="32"/>
      <c r="DB234" s="32"/>
      <c r="DC234" s="32"/>
    </row>
    <row r="235" spans="4:107" s="33" customFormat="1" ht="30" customHeight="1">
      <c r="D235" s="29"/>
      <c r="E235" s="29"/>
      <c r="G235" s="29"/>
      <c r="H235" s="29"/>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c r="CS235" s="32"/>
      <c r="CT235" s="32"/>
      <c r="CU235" s="32"/>
      <c r="CV235" s="32"/>
      <c r="CW235" s="32"/>
      <c r="CX235" s="32"/>
      <c r="CY235" s="32"/>
      <c r="CZ235" s="32"/>
      <c r="DA235" s="32"/>
      <c r="DB235" s="32"/>
      <c r="DC235" s="32"/>
    </row>
    <row r="236" spans="4:107" s="33" customFormat="1" ht="30" customHeight="1">
      <c r="D236" s="29"/>
      <c r="E236" s="29"/>
      <c r="G236" s="29"/>
      <c r="H236" s="29"/>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c r="CZ236" s="32"/>
      <c r="DA236" s="32"/>
      <c r="DB236" s="32"/>
      <c r="DC236" s="32"/>
    </row>
    <row r="237" spans="4:107" s="33" customFormat="1" ht="30" customHeight="1">
      <c r="D237" s="29"/>
      <c r="E237" s="29"/>
      <c r="G237" s="29"/>
      <c r="H237" s="29"/>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2"/>
      <c r="CT237" s="32"/>
      <c r="CU237" s="32"/>
      <c r="CV237" s="32"/>
      <c r="CW237" s="32"/>
      <c r="CX237" s="32"/>
      <c r="CY237" s="32"/>
      <c r="CZ237" s="32"/>
      <c r="DA237" s="32"/>
      <c r="DB237" s="32"/>
      <c r="DC237" s="32"/>
    </row>
    <row r="238" spans="4:107" s="33" customFormat="1" ht="30" customHeight="1">
      <c r="D238" s="29"/>
      <c r="E238" s="29"/>
      <c r="G238" s="29"/>
      <c r="H238" s="29"/>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c r="CZ238" s="32"/>
      <c r="DA238" s="32"/>
      <c r="DB238" s="32"/>
      <c r="DC238" s="32"/>
    </row>
    <row r="239" spans="4:107" s="33" customFormat="1" ht="30" customHeight="1">
      <c r="D239" s="29"/>
      <c r="E239" s="29"/>
      <c r="G239" s="29"/>
      <c r="H239" s="29"/>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c r="CS239" s="32"/>
      <c r="CT239" s="32"/>
      <c r="CU239" s="32"/>
      <c r="CV239" s="32"/>
      <c r="CW239" s="32"/>
      <c r="CX239" s="32"/>
      <c r="CY239" s="32"/>
      <c r="CZ239" s="32"/>
      <c r="DA239" s="32"/>
      <c r="DB239" s="32"/>
      <c r="DC239" s="32"/>
    </row>
    <row r="240" spans="4:107" s="33" customFormat="1" ht="30" customHeight="1">
      <c r="D240" s="29"/>
      <c r="E240" s="29"/>
      <c r="G240" s="29"/>
      <c r="H240" s="29"/>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c r="CZ240" s="32"/>
      <c r="DA240" s="32"/>
      <c r="DB240" s="32"/>
      <c r="DC240" s="32"/>
    </row>
    <row r="241" spans="4:107" s="33" customFormat="1" ht="30" customHeight="1">
      <c r="D241" s="29"/>
      <c r="E241" s="29"/>
      <c r="G241" s="29"/>
      <c r="H241" s="29"/>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c r="CU241" s="32"/>
      <c r="CV241" s="32"/>
      <c r="CW241" s="32"/>
      <c r="CX241" s="32"/>
      <c r="CY241" s="32"/>
      <c r="CZ241" s="32"/>
      <c r="DA241" s="32"/>
      <c r="DB241" s="32"/>
      <c r="DC241" s="32"/>
    </row>
    <row r="242" spans="4:107" s="33" customFormat="1" ht="30" customHeight="1">
      <c r="D242" s="29"/>
      <c r="E242" s="29"/>
      <c r="G242" s="29"/>
      <c r="H242" s="29"/>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G242" s="32"/>
      <c r="CH242" s="32"/>
      <c r="CI242" s="32"/>
      <c r="CJ242" s="32"/>
      <c r="CK242" s="32"/>
      <c r="CL242" s="32"/>
      <c r="CM242" s="32"/>
      <c r="CN242" s="32"/>
      <c r="CO242" s="32"/>
      <c r="CP242" s="32"/>
      <c r="CQ242" s="32"/>
      <c r="CR242" s="32"/>
      <c r="CS242" s="32"/>
      <c r="CT242" s="32"/>
      <c r="CU242" s="32"/>
      <c r="CV242" s="32"/>
      <c r="CW242" s="32"/>
      <c r="CX242" s="32"/>
      <c r="CY242" s="32"/>
      <c r="CZ242" s="32"/>
      <c r="DA242" s="32"/>
      <c r="DB242" s="32"/>
      <c r="DC242" s="32"/>
    </row>
    <row r="243" spans="4:107" s="33" customFormat="1" ht="30" customHeight="1">
      <c r="D243" s="29"/>
      <c r="E243" s="29"/>
      <c r="G243" s="29"/>
      <c r="H243" s="29"/>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32"/>
      <c r="CD243" s="32"/>
      <c r="CE243" s="32"/>
      <c r="CF243" s="32"/>
      <c r="CG243" s="32"/>
      <c r="CH243" s="32"/>
      <c r="CI243" s="32"/>
      <c r="CJ243" s="32"/>
      <c r="CK243" s="32"/>
      <c r="CL243" s="32"/>
      <c r="CM243" s="32"/>
      <c r="CN243" s="32"/>
      <c r="CO243" s="32"/>
      <c r="CP243" s="32"/>
      <c r="CQ243" s="32"/>
      <c r="CR243" s="32"/>
      <c r="CS243" s="32"/>
      <c r="CT243" s="32"/>
      <c r="CU243" s="32"/>
      <c r="CV243" s="32"/>
      <c r="CW243" s="32"/>
      <c r="CX243" s="32"/>
      <c r="CY243" s="32"/>
      <c r="CZ243" s="32"/>
      <c r="DA243" s="32"/>
      <c r="DB243" s="32"/>
      <c r="DC243" s="32"/>
    </row>
    <row r="244" spans="4:107" s="33" customFormat="1" ht="30" customHeight="1">
      <c r="D244" s="29"/>
      <c r="E244" s="29"/>
      <c r="G244" s="29"/>
      <c r="H244" s="29"/>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c r="CZ244" s="32"/>
      <c r="DA244" s="32"/>
      <c r="DB244" s="32"/>
      <c r="DC244" s="32"/>
    </row>
    <row r="245" spans="4:107" s="33" customFormat="1" ht="30" customHeight="1">
      <c r="D245" s="29"/>
      <c r="E245" s="29"/>
      <c r="G245" s="29"/>
      <c r="H245" s="29"/>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row>
    <row r="246" spans="4:107" s="33" customFormat="1" ht="30" customHeight="1">
      <c r="D246" s="29"/>
      <c r="E246" s="29"/>
      <c r="G246" s="29"/>
      <c r="H246" s="29"/>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row>
    <row r="247" spans="4:107" s="33" customFormat="1" ht="30" customHeight="1">
      <c r="D247" s="29"/>
      <c r="E247" s="29"/>
      <c r="G247" s="29"/>
      <c r="H247" s="29"/>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c r="CE247" s="32"/>
      <c r="CF247" s="32"/>
      <c r="CG247" s="32"/>
      <c r="CH247" s="32"/>
      <c r="CI247" s="32"/>
      <c r="CJ247" s="32"/>
      <c r="CK247" s="32"/>
      <c r="CL247" s="32"/>
      <c r="CM247" s="32"/>
      <c r="CN247" s="32"/>
      <c r="CO247" s="32"/>
      <c r="CP247" s="32"/>
      <c r="CQ247" s="32"/>
      <c r="CR247" s="32"/>
      <c r="CS247" s="32"/>
      <c r="CT247" s="32"/>
      <c r="CU247" s="32"/>
      <c r="CV247" s="32"/>
      <c r="CW247" s="32"/>
      <c r="CX247" s="32"/>
      <c r="CY247" s="32"/>
      <c r="CZ247" s="32"/>
      <c r="DA247" s="32"/>
      <c r="DB247" s="32"/>
      <c r="DC247" s="32"/>
    </row>
    <row r="248" spans="4:107" s="33" customFormat="1" ht="30" customHeight="1">
      <c r="D248" s="29"/>
      <c r="E248" s="29"/>
      <c r="G248" s="29"/>
      <c r="H248" s="29"/>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c r="CN248" s="32"/>
      <c r="CO248" s="32"/>
      <c r="CP248" s="32"/>
      <c r="CQ248" s="32"/>
      <c r="CR248" s="32"/>
      <c r="CS248" s="32"/>
      <c r="CT248" s="32"/>
      <c r="CU248" s="32"/>
      <c r="CV248" s="32"/>
      <c r="CW248" s="32"/>
      <c r="CX248" s="32"/>
      <c r="CY248" s="32"/>
      <c r="CZ248" s="32"/>
      <c r="DA248" s="32"/>
      <c r="DB248" s="32"/>
      <c r="DC248" s="32"/>
    </row>
    <row r="249" spans="4:107" s="33" customFormat="1" ht="30" customHeight="1">
      <c r="D249" s="29"/>
      <c r="E249" s="29"/>
      <c r="G249" s="29"/>
      <c r="H249" s="29"/>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c r="CE249" s="32"/>
      <c r="CF249" s="32"/>
      <c r="CG249" s="32"/>
      <c r="CH249" s="32"/>
      <c r="CI249" s="32"/>
      <c r="CJ249" s="32"/>
      <c r="CK249" s="32"/>
      <c r="CL249" s="32"/>
      <c r="CM249" s="32"/>
      <c r="CN249" s="32"/>
      <c r="CO249" s="32"/>
      <c r="CP249" s="32"/>
      <c r="CQ249" s="32"/>
      <c r="CR249" s="32"/>
      <c r="CS249" s="32"/>
      <c r="CT249" s="32"/>
      <c r="CU249" s="32"/>
      <c r="CV249" s="32"/>
      <c r="CW249" s="32"/>
      <c r="CX249" s="32"/>
      <c r="CY249" s="32"/>
      <c r="CZ249" s="32"/>
      <c r="DA249" s="32"/>
      <c r="DB249" s="32"/>
      <c r="DC249" s="32"/>
    </row>
    <row r="250" spans="4:107" s="33" customFormat="1" ht="30" customHeight="1">
      <c r="D250" s="29"/>
      <c r="E250" s="29"/>
      <c r="G250" s="29"/>
      <c r="H250" s="29"/>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c r="CE250" s="32"/>
      <c r="CF250" s="32"/>
      <c r="CG250" s="32"/>
      <c r="CH250" s="32"/>
      <c r="CI250" s="32"/>
      <c r="CJ250" s="32"/>
      <c r="CK250" s="32"/>
      <c r="CL250" s="32"/>
      <c r="CM250" s="32"/>
      <c r="CN250" s="32"/>
      <c r="CO250" s="32"/>
      <c r="CP250" s="32"/>
      <c r="CQ250" s="32"/>
      <c r="CR250" s="32"/>
      <c r="CS250" s="32"/>
      <c r="CT250" s="32"/>
      <c r="CU250" s="32"/>
      <c r="CV250" s="32"/>
      <c r="CW250" s="32"/>
      <c r="CX250" s="32"/>
      <c r="CY250" s="32"/>
      <c r="CZ250" s="32"/>
      <c r="DA250" s="32"/>
      <c r="DB250" s="32"/>
      <c r="DC250" s="32"/>
    </row>
    <row r="251" spans="4:107" s="33" customFormat="1" ht="30" customHeight="1">
      <c r="D251" s="29"/>
      <c r="E251" s="29"/>
      <c r="G251" s="29"/>
      <c r="H251" s="29"/>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G251" s="32"/>
      <c r="CH251" s="32"/>
      <c r="CI251" s="32"/>
      <c r="CJ251" s="32"/>
      <c r="CK251" s="32"/>
      <c r="CL251" s="32"/>
      <c r="CM251" s="32"/>
      <c r="CN251" s="32"/>
      <c r="CO251" s="32"/>
      <c r="CP251" s="32"/>
      <c r="CQ251" s="32"/>
      <c r="CR251" s="32"/>
      <c r="CS251" s="32"/>
      <c r="CT251" s="32"/>
      <c r="CU251" s="32"/>
      <c r="CV251" s="32"/>
      <c r="CW251" s="32"/>
      <c r="CX251" s="32"/>
      <c r="CY251" s="32"/>
      <c r="CZ251" s="32"/>
      <c r="DA251" s="32"/>
      <c r="DB251" s="32"/>
      <c r="DC251" s="32"/>
    </row>
    <row r="252" spans="4:107" s="33" customFormat="1" ht="30" customHeight="1">
      <c r="D252" s="29"/>
      <c r="E252" s="29"/>
      <c r="G252" s="29"/>
      <c r="H252" s="29"/>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c r="CN252" s="32"/>
      <c r="CO252" s="32"/>
      <c r="CP252" s="32"/>
      <c r="CQ252" s="32"/>
      <c r="CR252" s="32"/>
      <c r="CS252" s="32"/>
      <c r="CT252" s="32"/>
      <c r="CU252" s="32"/>
      <c r="CV252" s="32"/>
      <c r="CW252" s="32"/>
      <c r="CX252" s="32"/>
      <c r="CY252" s="32"/>
      <c r="CZ252" s="32"/>
      <c r="DA252" s="32"/>
      <c r="DB252" s="32"/>
      <c r="DC252" s="32"/>
    </row>
    <row r="253" spans="4:107" s="33" customFormat="1" ht="30" customHeight="1">
      <c r="D253" s="29"/>
      <c r="E253" s="29"/>
      <c r="G253" s="29"/>
      <c r="H253" s="29"/>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G253" s="32"/>
      <c r="CH253" s="32"/>
      <c r="CI253" s="32"/>
      <c r="CJ253" s="32"/>
      <c r="CK253" s="32"/>
      <c r="CL253" s="32"/>
      <c r="CM253" s="32"/>
      <c r="CN253" s="32"/>
      <c r="CO253" s="32"/>
      <c r="CP253" s="32"/>
      <c r="CQ253" s="32"/>
      <c r="CR253" s="32"/>
      <c r="CS253" s="32"/>
      <c r="CT253" s="32"/>
      <c r="CU253" s="32"/>
      <c r="CV253" s="32"/>
      <c r="CW253" s="32"/>
      <c r="CX253" s="32"/>
      <c r="CY253" s="32"/>
      <c r="CZ253" s="32"/>
      <c r="DA253" s="32"/>
      <c r="DB253" s="32"/>
      <c r="DC253" s="32"/>
    </row>
    <row r="254" spans="4:107" s="33" customFormat="1" ht="30" customHeight="1">
      <c r="D254" s="29"/>
      <c r="E254" s="29"/>
      <c r="G254" s="29"/>
      <c r="H254" s="29"/>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c r="CS254" s="32"/>
      <c r="CT254" s="32"/>
      <c r="CU254" s="32"/>
      <c r="CV254" s="32"/>
      <c r="CW254" s="32"/>
      <c r="CX254" s="32"/>
      <c r="CY254" s="32"/>
      <c r="CZ254" s="32"/>
      <c r="DA254" s="32"/>
      <c r="DB254" s="32"/>
      <c r="DC254" s="32"/>
    </row>
    <row r="255" spans="4:107" s="33" customFormat="1" ht="30" customHeight="1">
      <c r="D255" s="29"/>
      <c r="E255" s="29"/>
      <c r="G255" s="29"/>
      <c r="H255" s="29"/>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c r="CC255" s="32"/>
      <c r="CD255" s="32"/>
      <c r="CE255" s="32"/>
      <c r="CF255" s="32"/>
      <c r="CG255" s="32"/>
      <c r="CH255" s="32"/>
      <c r="CI255" s="32"/>
      <c r="CJ255" s="32"/>
      <c r="CK255" s="32"/>
      <c r="CL255" s="32"/>
      <c r="CM255" s="32"/>
      <c r="CN255" s="32"/>
      <c r="CO255" s="32"/>
      <c r="CP255" s="32"/>
      <c r="CQ255" s="32"/>
      <c r="CR255" s="32"/>
      <c r="CS255" s="32"/>
      <c r="CT255" s="32"/>
      <c r="CU255" s="32"/>
      <c r="CV255" s="32"/>
      <c r="CW255" s="32"/>
      <c r="CX255" s="32"/>
      <c r="CY255" s="32"/>
      <c r="CZ255" s="32"/>
      <c r="DA255" s="32"/>
      <c r="DB255" s="32"/>
      <c r="DC255" s="32"/>
    </row>
    <row r="256" spans="4:107" s="33" customFormat="1" ht="30" customHeight="1">
      <c r="D256" s="29"/>
      <c r="E256" s="29"/>
      <c r="G256" s="29"/>
      <c r="H256" s="29"/>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c r="CS256" s="32"/>
      <c r="CT256" s="32"/>
      <c r="CU256" s="32"/>
      <c r="CV256" s="32"/>
      <c r="CW256" s="32"/>
      <c r="CX256" s="32"/>
      <c r="CY256" s="32"/>
      <c r="CZ256" s="32"/>
      <c r="DA256" s="32"/>
      <c r="DB256" s="32"/>
      <c r="DC256" s="32"/>
    </row>
    <row r="257" spans="4:107" s="33" customFormat="1" ht="30" customHeight="1">
      <c r="D257" s="29"/>
      <c r="E257" s="29"/>
      <c r="G257" s="29"/>
      <c r="H257" s="29"/>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c r="BK257" s="32"/>
      <c r="BL257" s="32"/>
      <c r="BM257" s="32"/>
      <c r="BN257" s="32"/>
      <c r="BO257" s="32"/>
      <c r="BP257" s="32"/>
      <c r="BQ257" s="32"/>
      <c r="BR257" s="32"/>
      <c r="BS257" s="32"/>
      <c r="BT257" s="32"/>
      <c r="BU257" s="32"/>
      <c r="BV257" s="32"/>
      <c r="BW257" s="32"/>
      <c r="BX257" s="32"/>
      <c r="BY257" s="32"/>
      <c r="BZ257" s="32"/>
      <c r="CA257" s="32"/>
      <c r="CB257" s="32"/>
      <c r="CC257" s="32"/>
      <c r="CD257" s="32"/>
      <c r="CE257" s="32"/>
      <c r="CF257" s="32"/>
      <c r="CG257" s="32"/>
      <c r="CH257" s="32"/>
      <c r="CI257" s="32"/>
      <c r="CJ257" s="32"/>
      <c r="CK257" s="32"/>
      <c r="CL257" s="32"/>
      <c r="CM257" s="32"/>
      <c r="CN257" s="32"/>
      <c r="CO257" s="32"/>
      <c r="CP257" s="32"/>
      <c r="CQ257" s="32"/>
      <c r="CR257" s="32"/>
      <c r="CS257" s="32"/>
      <c r="CT257" s="32"/>
      <c r="CU257" s="32"/>
      <c r="CV257" s="32"/>
      <c r="CW257" s="32"/>
      <c r="CX257" s="32"/>
      <c r="CY257" s="32"/>
      <c r="CZ257" s="32"/>
      <c r="DA257" s="32"/>
      <c r="DB257" s="32"/>
      <c r="DC257" s="32"/>
    </row>
    <row r="258" spans="4:107" s="33" customFormat="1" ht="30" customHeight="1">
      <c r="D258" s="29"/>
      <c r="E258" s="29"/>
      <c r="G258" s="29"/>
      <c r="H258" s="29"/>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c r="CU258" s="32"/>
      <c r="CV258" s="32"/>
      <c r="CW258" s="32"/>
      <c r="CX258" s="32"/>
      <c r="CY258" s="32"/>
      <c r="CZ258" s="32"/>
      <c r="DA258" s="32"/>
      <c r="DB258" s="32"/>
      <c r="DC258" s="32"/>
    </row>
    <row r="259" spans="4:107" s="33" customFormat="1" ht="30" customHeight="1">
      <c r="D259" s="29"/>
      <c r="E259" s="29"/>
      <c r="G259" s="29"/>
      <c r="H259" s="29"/>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32"/>
    </row>
    <row r="260" spans="4:107" s="33" customFormat="1" ht="30" customHeight="1">
      <c r="D260" s="29"/>
      <c r="E260" s="29"/>
      <c r="G260" s="29"/>
      <c r="H260" s="29"/>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c r="CS260" s="32"/>
      <c r="CT260" s="32"/>
      <c r="CU260" s="32"/>
      <c r="CV260" s="32"/>
      <c r="CW260" s="32"/>
      <c r="CX260" s="32"/>
      <c r="CY260" s="32"/>
      <c r="CZ260" s="32"/>
      <c r="DA260" s="32"/>
      <c r="DB260" s="32"/>
      <c r="DC260" s="32"/>
    </row>
    <row r="261" spans="4:107" s="33" customFormat="1" ht="30" customHeight="1">
      <c r="D261" s="29"/>
      <c r="E261" s="29"/>
      <c r="G261" s="29"/>
      <c r="H261" s="29"/>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c r="BZ261" s="32"/>
      <c r="CA261" s="32"/>
      <c r="CB261" s="32"/>
      <c r="CC261" s="32"/>
      <c r="CD261" s="32"/>
      <c r="CE261" s="32"/>
      <c r="CF261" s="32"/>
      <c r="CG261" s="32"/>
      <c r="CH261" s="32"/>
      <c r="CI261" s="32"/>
      <c r="CJ261" s="32"/>
      <c r="CK261" s="32"/>
      <c r="CL261" s="32"/>
      <c r="CM261" s="32"/>
      <c r="CN261" s="32"/>
      <c r="CO261" s="32"/>
      <c r="CP261" s="32"/>
      <c r="CQ261" s="32"/>
      <c r="CR261" s="32"/>
      <c r="CS261" s="32"/>
      <c r="CT261" s="32"/>
      <c r="CU261" s="32"/>
      <c r="CV261" s="32"/>
      <c r="CW261" s="32"/>
      <c r="CX261" s="32"/>
      <c r="CY261" s="32"/>
      <c r="CZ261" s="32"/>
      <c r="DA261" s="32"/>
      <c r="DB261" s="32"/>
      <c r="DC261" s="32"/>
    </row>
    <row r="262" spans="4:107" s="33" customFormat="1" ht="30" customHeight="1">
      <c r="D262" s="29"/>
      <c r="E262" s="29"/>
      <c r="G262" s="29"/>
      <c r="H262" s="29"/>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c r="CE262" s="32"/>
      <c r="CF262" s="32"/>
      <c r="CG262" s="32"/>
      <c r="CH262" s="32"/>
      <c r="CI262" s="32"/>
      <c r="CJ262" s="32"/>
      <c r="CK262" s="32"/>
      <c r="CL262" s="32"/>
      <c r="CM262" s="32"/>
      <c r="CN262" s="32"/>
      <c r="CO262" s="32"/>
      <c r="CP262" s="32"/>
      <c r="CQ262" s="32"/>
      <c r="CR262" s="32"/>
      <c r="CS262" s="32"/>
      <c r="CT262" s="32"/>
      <c r="CU262" s="32"/>
      <c r="CV262" s="32"/>
      <c r="CW262" s="32"/>
      <c r="CX262" s="32"/>
      <c r="CY262" s="32"/>
      <c r="CZ262" s="32"/>
      <c r="DA262" s="32"/>
      <c r="DB262" s="32"/>
      <c r="DC262" s="32"/>
    </row>
    <row r="263" spans="4:107" s="33" customFormat="1" ht="30" customHeight="1">
      <c r="D263" s="29"/>
      <c r="E263" s="29"/>
      <c r="G263" s="29"/>
      <c r="H263" s="29"/>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c r="CZ263" s="32"/>
      <c r="DA263" s="32"/>
      <c r="DB263" s="32"/>
      <c r="DC263" s="32"/>
    </row>
    <row r="264" spans="4:107" s="33" customFormat="1" ht="30" customHeight="1">
      <c r="D264" s="29"/>
      <c r="E264" s="29"/>
      <c r="G264" s="29"/>
      <c r="H264" s="29"/>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c r="CS264" s="32"/>
      <c r="CT264" s="32"/>
      <c r="CU264" s="32"/>
      <c r="CV264" s="32"/>
      <c r="CW264" s="32"/>
      <c r="CX264" s="32"/>
      <c r="CY264" s="32"/>
      <c r="CZ264" s="32"/>
      <c r="DA264" s="32"/>
      <c r="DB264" s="32"/>
      <c r="DC264" s="32"/>
    </row>
    <row r="265" spans="4:107" s="33" customFormat="1" ht="30" customHeight="1">
      <c r="D265" s="29"/>
      <c r="E265" s="29"/>
      <c r="G265" s="29"/>
      <c r="H265" s="29"/>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G265" s="32"/>
      <c r="CH265" s="32"/>
      <c r="CI265" s="32"/>
      <c r="CJ265" s="32"/>
      <c r="CK265" s="32"/>
      <c r="CL265" s="32"/>
      <c r="CM265" s="32"/>
      <c r="CN265" s="32"/>
      <c r="CO265" s="32"/>
      <c r="CP265" s="32"/>
      <c r="CQ265" s="32"/>
      <c r="CR265" s="32"/>
      <c r="CS265" s="32"/>
      <c r="CT265" s="32"/>
      <c r="CU265" s="32"/>
      <c r="CV265" s="32"/>
      <c r="CW265" s="32"/>
      <c r="CX265" s="32"/>
      <c r="CY265" s="32"/>
      <c r="CZ265" s="32"/>
      <c r="DA265" s="32"/>
      <c r="DB265" s="32"/>
      <c r="DC265" s="32"/>
    </row>
    <row r="266" spans="4:107" s="33" customFormat="1" ht="30" customHeight="1">
      <c r="D266" s="29"/>
      <c r="E266" s="29"/>
      <c r="G266" s="29"/>
      <c r="H266" s="29"/>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32"/>
    </row>
    <row r="267" spans="4:107" s="33" customFormat="1" ht="30" customHeight="1">
      <c r="D267" s="29"/>
      <c r="E267" s="29"/>
      <c r="G267" s="29"/>
      <c r="H267" s="29"/>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row>
    <row r="268" spans="4:107" s="33" customFormat="1" ht="30" customHeight="1">
      <c r="D268" s="29"/>
      <c r="E268" s="29"/>
      <c r="G268" s="29"/>
      <c r="H268" s="29"/>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c r="BZ268" s="32"/>
      <c r="CA268" s="32"/>
      <c r="CB268" s="32"/>
      <c r="CC268" s="32"/>
      <c r="CD268" s="32"/>
      <c r="CE268" s="32"/>
      <c r="CF268" s="32"/>
      <c r="CG268" s="32"/>
      <c r="CH268" s="32"/>
      <c r="CI268" s="32"/>
      <c r="CJ268" s="32"/>
      <c r="CK268" s="32"/>
      <c r="CL268" s="32"/>
      <c r="CM268" s="32"/>
      <c r="CN268" s="32"/>
      <c r="CO268" s="32"/>
      <c r="CP268" s="32"/>
      <c r="CQ268" s="32"/>
      <c r="CR268" s="32"/>
      <c r="CS268" s="32"/>
      <c r="CT268" s="32"/>
      <c r="CU268" s="32"/>
      <c r="CV268" s="32"/>
      <c r="CW268" s="32"/>
      <c r="CX268" s="32"/>
      <c r="CY268" s="32"/>
      <c r="CZ268" s="32"/>
      <c r="DA268" s="32"/>
      <c r="DB268" s="32"/>
      <c r="DC268" s="32"/>
    </row>
    <row r="269" spans="4:107" s="33" customFormat="1" ht="30" customHeight="1">
      <c r="D269" s="29"/>
      <c r="E269" s="29"/>
      <c r="G269" s="29"/>
      <c r="H269" s="29"/>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c r="CF269" s="32"/>
      <c r="CG269" s="32"/>
      <c r="CH269" s="32"/>
      <c r="CI269" s="32"/>
      <c r="CJ269" s="32"/>
      <c r="CK269" s="32"/>
      <c r="CL269" s="32"/>
      <c r="CM269" s="32"/>
      <c r="CN269" s="32"/>
      <c r="CO269" s="32"/>
      <c r="CP269" s="32"/>
      <c r="CQ269" s="32"/>
      <c r="CR269" s="32"/>
      <c r="CS269" s="32"/>
      <c r="CT269" s="32"/>
      <c r="CU269" s="32"/>
      <c r="CV269" s="32"/>
      <c r="CW269" s="32"/>
      <c r="CX269" s="32"/>
      <c r="CY269" s="32"/>
      <c r="CZ269" s="32"/>
      <c r="DA269" s="32"/>
      <c r="DB269" s="32"/>
      <c r="DC269" s="32"/>
    </row>
    <row r="270" spans="4:107" s="33" customFormat="1" ht="30" customHeight="1">
      <c r="D270" s="29"/>
      <c r="E270" s="29"/>
      <c r="G270" s="29"/>
      <c r="H270" s="29"/>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c r="CF270" s="32"/>
      <c r="CG270" s="32"/>
      <c r="CH270" s="32"/>
      <c r="CI270" s="32"/>
      <c r="CJ270" s="32"/>
      <c r="CK270" s="32"/>
      <c r="CL270" s="32"/>
      <c r="CM270" s="32"/>
      <c r="CN270" s="32"/>
      <c r="CO270" s="32"/>
      <c r="CP270" s="32"/>
      <c r="CQ270" s="32"/>
      <c r="CR270" s="32"/>
      <c r="CS270" s="32"/>
      <c r="CT270" s="32"/>
      <c r="CU270" s="32"/>
      <c r="CV270" s="32"/>
      <c r="CW270" s="32"/>
      <c r="CX270" s="32"/>
      <c r="CY270" s="32"/>
      <c r="CZ270" s="32"/>
      <c r="DA270" s="32"/>
      <c r="DB270" s="32"/>
      <c r="DC270" s="32"/>
    </row>
    <row r="271" spans="4:107" s="33" customFormat="1" ht="30" customHeight="1">
      <c r="D271" s="29"/>
      <c r="E271" s="29"/>
      <c r="G271" s="29"/>
      <c r="H271" s="29"/>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c r="CE271" s="32"/>
      <c r="CF271" s="32"/>
      <c r="CG271" s="32"/>
      <c r="CH271" s="32"/>
      <c r="CI271" s="32"/>
      <c r="CJ271" s="32"/>
      <c r="CK271" s="32"/>
      <c r="CL271" s="32"/>
      <c r="CM271" s="32"/>
      <c r="CN271" s="32"/>
      <c r="CO271" s="32"/>
      <c r="CP271" s="32"/>
      <c r="CQ271" s="32"/>
      <c r="CR271" s="32"/>
      <c r="CS271" s="32"/>
      <c r="CT271" s="32"/>
      <c r="CU271" s="32"/>
      <c r="CV271" s="32"/>
      <c r="CW271" s="32"/>
      <c r="CX271" s="32"/>
      <c r="CY271" s="32"/>
      <c r="CZ271" s="32"/>
      <c r="DA271" s="32"/>
      <c r="DB271" s="32"/>
      <c r="DC271" s="32"/>
    </row>
    <row r="272" spans="4:107" s="33" customFormat="1" ht="30" customHeight="1">
      <c r="D272" s="29"/>
      <c r="E272" s="29"/>
      <c r="G272" s="29"/>
      <c r="H272" s="29"/>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c r="CE272" s="32"/>
      <c r="CF272" s="32"/>
      <c r="CG272" s="32"/>
      <c r="CH272" s="32"/>
      <c r="CI272" s="32"/>
      <c r="CJ272" s="32"/>
      <c r="CK272" s="32"/>
      <c r="CL272" s="32"/>
      <c r="CM272" s="32"/>
      <c r="CN272" s="32"/>
      <c r="CO272" s="32"/>
      <c r="CP272" s="32"/>
      <c r="CQ272" s="32"/>
      <c r="CR272" s="32"/>
      <c r="CS272" s="32"/>
      <c r="CT272" s="32"/>
      <c r="CU272" s="32"/>
      <c r="CV272" s="32"/>
      <c r="CW272" s="32"/>
      <c r="CX272" s="32"/>
      <c r="CY272" s="32"/>
      <c r="CZ272" s="32"/>
      <c r="DA272" s="32"/>
      <c r="DB272" s="32"/>
      <c r="DC272" s="32"/>
    </row>
    <row r="273" spans="4:107" s="33" customFormat="1" ht="30" customHeight="1">
      <c r="D273" s="29"/>
      <c r="E273" s="29"/>
      <c r="G273" s="29"/>
      <c r="H273" s="29"/>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c r="CE273" s="32"/>
      <c r="CF273" s="32"/>
      <c r="CG273" s="32"/>
      <c r="CH273" s="32"/>
      <c r="CI273" s="32"/>
      <c r="CJ273" s="32"/>
      <c r="CK273" s="32"/>
      <c r="CL273" s="32"/>
      <c r="CM273" s="32"/>
      <c r="CN273" s="32"/>
      <c r="CO273" s="32"/>
      <c r="CP273" s="32"/>
      <c r="CQ273" s="32"/>
      <c r="CR273" s="32"/>
      <c r="CS273" s="32"/>
      <c r="CT273" s="32"/>
      <c r="CU273" s="32"/>
      <c r="CV273" s="32"/>
      <c r="CW273" s="32"/>
      <c r="CX273" s="32"/>
      <c r="CY273" s="32"/>
      <c r="CZ273" s="32"/>
      <c r="DA273" s="32"/>
      <c r="DB273" s="32"/>
      <c r="DC273" s="32"/>
    </row>
    <row r="274" spans="4:107" s="33" customFormat="1" ht="30" customHeight="1">
      <c r="D274" s="29"/>
      <c r="E274" s="29"/>
      <c r="G274" s="29"/>
      <c r="H274" s="29"/>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c r="BZ274" s="32"/>
      <c r="CA274" s="32"/>
      <c r="CB274" s="32"/>
      <c r="CC274" s="32"/>
      <c r="CD274" s="32"/>
      <c r="CE274" s="32"/>
      <c r="CF274" s="32"/>
      <c r="CG274" s="32"/>
      <c r="CH274" s="32"/>
      <c r="CI274" s="32"/>
      <c r="CJ274" s="32"/>
      <c r="CK274" s="32"/>
      <c r="CL274" s="32"/>
      <c r="CM274" s="32"/>
      <c r="CN274" s="32"/>
      <c r="CO274" s="32"/>
      <c r="CP274" s="32"/>
      <c r="CQ274" s="32"/>
      <c r="CR274" s="32"/>
      <c r="CS274" s="32"/>
      <c r="CT274" s="32"/>
      <c r="CU274" s="32"/>
      <c r="CV274" s="32"/>
      <c r="CW274" s="32"/>
      <c r="CX274" s="32"/>
      <c r="CY274" s="32"/>
      <c r="CZ274" s="32"/>
      <c r="DA274" s="32"/>
      <c r="DB274" s="32"/>
      <c r="DC274" s="32"/>
    </row>
    <row r="275" spans="4:107" s="33" customFormat="1" ht="30" customHeight="1">
      <c r="D275" s="29"/>
      <c r="E275" s="29"/>
      <c r="G275" s="29"/>
      <c r="H275" s="29"/>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G275" s="32"/>
      <c r="CH275" s="32"/>
      <c r="CI275" s="32"/>
      <c r="CJ275" s="32"/>
      <c r="CK275" s="32"/>
      <c r="CL275" s="32"/>
      <c r="CM275" s="32"/>
      <c r="CN275" s="32"/>
      <c r="CO275" s="32"/>
      <c r="CP275" s="32"/>
      <c r="CQ275" s="32"/>
      <c r="CR275" s="32"/>
      <c r="CS275" s="32"/>
      <c r="CT275" s="32"/>
      <c r="CU275" s="32"/>
      <c r="CV275" s="32"/>
      <c r="CW275" s="32"/>
      <c r="CX275" s="32"/>
      <c r="CY275" s="32"/>
      <c r="CZ275" s="32"/>
      <c r="DA275" s="32"/>
      <c r="DB275" s="32"/>
      <c r="DC275" s="32"/>
    </row>
    <row r="276" spans="4:107" s="33" customFormat="1" ht="30" customHeight="1">
      <c r="D276" s="29"/>
      <c r="E276" s="29"/>
      <c r="G276" s="29"/>
      <c r="H276" s="29"/>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c r="CS276" s="32"/>
      <c r="CT276" s="32"/>
      <c r="CU276" s="32"/>
      <c r="CV276" s="32"/>
      <c r="CW276" s="32"/>
      <c r="CX276" s="32"/>
      <c r="CY276" s="32"/>
      <c r="CZ276" s="32"/>
      <c r="DA276" s="32"/>
      <c r="DB276" s="32"/>
      <c r="DC276" s="32"/>
    </row>
    <row r="277" spans="4:107" s="33" customFormat="1" ht="30" customHeight="1">
      <c r="D277" s="29"/>
      <c r="E277" s="29"/>
      <c r="G277" s="29"/>
      <c r="H277" s="29"/>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c r="CF277" s="32"/>
      <c r="CG277" s="32"/>
      <c r="CH277" s="32"/>
      <c r="CI277" s="32"/>
      <c r="CJ277" s="32"/>
      <c r="CK277" s="32"/>
      <c r="CL277" s="32"/>
      <c r="CM277" s="32"/>
      <c r="CN277" s="32"/>
      <c r="CO277" s="32"/>
      <c r="CP277" s="32"/>
      <c r="CQ277" s="32"/>
      <c r="CR277" s="32"/>
      <c r="CS277" s="32"/>
      <c r="CT277" s="32"/>
      <c r="CU277" s="32"/>
      <c r="CV277" s="32"/>
      <c r="CW277" s="32"/>
      <c r="CX277" s="32"/>
      <c r="CY277" s="32"/>
      <c r="CZ277" s="32"/>
      <c r="DA277" s="32"/>
      <c r="DB277" s="32"/>
      <c r="DC277" s="32"/>
    </row>
    <row r="278" spans="4:107" s="33" customFormat="1" ht="30" customHeight="1">
      <c r="D278" s="29"/>
      <c r="E278" s="29"/>
      <c r="G278" s="29"/>
      <c r="H278" s="29"/>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c r="CF278" s="32"/>
      <c r="CG278" s="32"/>
      <c r="CH278" s="32"/>
      <c r="CI278" s="32"/>
      <c r="CJ278" s="32"/>
      <c r="CK278" s="32"/>
      <c r="CL278" s="32"/>
      <c r="CM278" s="32"/>
      <c r="CN278" s="32"/>
      <c r="CO278" s="32"/>
      <c r="CP278" s="32"/>
      <c r="CQ278" s="32"/>
      <c r="CR278" s="32"/>
      <c r="CS278" s="32"/>
      <c r="CT278" s="32"/>
      <c r="CU278" s="32"/>
      <c r="CV278" s="32"/>
      <c r="CW278" s="32"/>
      <c r="CX278" s="32"/>
      <c r="CY278" s="32"/>
      <c r="CZ278" s="32"/>
      <c r="DA278" s="32"/>
      <c r="DB278" s="32"/>
      <c r="DC278" s="32"/>
    </row>
    <row r="279" spans="4:107" s="33" customFormat="1" ht="30" customHeight="1">
      <c r="D279" s="29"/>
      <c r="E279" s="29"/>
      <c r="G279" s="29"/>
      <c r="H279" s="29"/>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c r="CF279" s="32"/>
      <c r="CG279" s="32"/>
      <c r="CH279" s="32"/>
      <c r="CI279" s="32"/>
      <c r="CJ279" s="32"/>
      <c r="CK279" s="32"/>
      <c r="CL279" s="32"/>
      <c r="CM279" s="32"/>
      <c r="CN279" s="32"/>
      <c r="CO279" s="32"/>
      <c r="CP279" s="32"/>
      <c r="CQ279" s="32"/>
      <c r="CR279" s="32"/>
      <c r="CS279" s="32"/>
      <c r="CT279" s="32"/>
      <c r="CU279" s="32"/>
      <c r="CV279" s="32"/>
      <c r="CW279" s="32"/>
      <c r="CX279" s="32"/>
      <c r="CY279" s="32"/>
      <c r="CZ279" s="32"/>
      <c r="DA279" s="32"/>
      <c r="DB279" s="32"/>
      <c r="DC279" s="32"/>
    </row>
    <row r="280" spans="4:107" s="33" customFormat="1" ht="30" customHeight="1">
      <c r="D280" s="29"/>
      <c r="E280" s="29"/>
      <c r="G280" s="29"/>
      <c r="H280" s="29"/>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c r="BZ280" s="32"/>
      <c r="CA280" s="32"/>
      <c r="CB280" s="32"/>
      <c r="CC280" s="32"/>
      <c r="CD280" s="32"/>
      <c r="CE280" s="32"/>
      <c r="CF280" s="32"/>
      <c r="CG280" s="32"/>
      <c r="CH280" s="32"/>
      <c r="CI280" s="32"/>
      <c r="CJ280" s="32"/>
      <c r="CK280" s="32"/>
      <c r="CL280" s="32"/>
      <c r="CM280" s="32"/>
      <c r="CN280" s="32"/>
      <c r="CO280" s="32"/>
      <c r="CP280" s="32"/>
      <c r="CQ280" s="32"/>
      <c r="CR280" s="32"/>
      <c r="CS280" s="32"/>
      <c r="CT280" s="32"/>
      <c r="CU280" s="32"/>
      <c r="CV280" s="32"/>
      <c r="CW280" s="32"/>
      <c r="CX280" s="32"/>
      <c r="CY280" s="32"/>
      <c r="CZ280" s="32"/>
      <c r="DA280" s="32"/>
      <c r="DB280" s="32"/>
      <c r="DC280" s="32"/>
    </row>
    <row r="281" spans="4:107" s="33" customFormat="1" ht="30" customHeight="1">
      <c r="D281" s="29"/>
      <c r="E281" s="29"/>
      <c r="G281" s="29"/>
      <c r="H281" s="29"/>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c r="CE281" s="32"/>
      <c r="CF281" s="32"/>
      <c r="CG281" s="32"/>
      <c r="CH281" s="32"/>
      <c r="CI281" s="32"/>
      <c r="CJ281" s="32"/>
      <c r="CK281" s="32"/>
      <c r="CL281" s="32"/>
      <c r="CM281" s="32"/>
      <c r="CN281" s="32"/>
      <c r="CO281" s="32"/>
      <c r="CP281" s="32"/>
      <c r="CQ281" s="32"/>
      <c r="CR281" s="32"/>
      <c r="CS281" s="32"/>
      <c r="CT281" s="32"/>
      <c r="CU281" s="32"/>
      <c r="CV281" s="32"/>
      <c r="CW281" s="32"/>
      <c r="CX281" s="32"/>
      <c r="CY281" s="32"/>
      <c r="CZ281" s="32"/>
      <c r="DA281" s="32"/>
      <c r="DB281" s="32"/>
      <c r="DC281" s="32"/>
    </row>
    <row r="282" spans="4:107" s="33" customFormat="1" ht="30" customHeight="1">
      <c r="D282" s="29"/>
      <c r="E282" s="29"/>
      <c r="G282" s="29"/>
      <c r="H282" s="29"/>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2"/>
      <c r="CC282" s="32"/>
      <c r="CD282" s="32"/>
      <c r="CE282" s="32"/>
      <c r="CF282" s="32"/>
      <c r="CG282" s="32"/>
      <c r="CH282" s="32"/>
      <c r="CI282" s="32"/>
      <c r="CJ282" s="32"/>
      <c r="CK282" s="32"/>
      <c r="CL282" s="32"/>
      <c r="CM282" s="32"/>
      <c r="CN282" s="32"/>
      <c r="CO282" s="32"/>
      <c r="CP282" s="32"/>
      <c r="CQ282" s="32"/>
      <c r="CR282" s="32"/>
      <c r="CS282" s="32"/>
      <c r="CT282" s="32"/>
      <c r="CU282" s="32"/>
      <c r="CV282" s="32"/>
      <c r="CW282" s="32"/>
      <c r="CX282" s="32"/>
      <c r="CY282" s="32"/>
      <c r="CZ282" s="32"/>
      <c r="DA282" s="32"/>
      <c r="DB282" s="32"/>
      <c r="DC282" s="32"/>
    </row>
    <row r="283" spans="4:107" s="33" customFormat="1" ht="30" customHeight="1">
      <c r="D283" s="29"/>
      <c r="E283" s="29"/>
      <c r="G283" s="29"/>
      <c r="H283" s="29"/>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32"/>
      <c r="CA283" s="32"/>
      <c r="CB283" s="32"/>
      <c r="CC283" s="32"/>
      <c r="CD283" s="32"/>
      <c r="CE283" s="32"/>
      <c r="CF283" s="32"/>
      <c r="CG283" s="32"/>
      <c r="CH283" s="32"/>
      <c r="CI283" s="32"/>
      <c r="CJ283" s="32"/>
      <c r="CK283" s="32"/>
      <c r="CL283" s="32"/>
      <c r="CM283" s="32"/>
      <c r="CN283" s="32"/>
      <c r="CO283" s="32"/>
      <c r="CP283" s="32"/>
      <c r="CQ283" s="32"/>
      <c r="CR283" s="32"/>
      <c r="CS283" s="32"/>
      <c r="CT283" s="32"/>
      <c r="CU283" s="32"/>
      <c r="CV283" s="32"/>
      <c r="CW283" s="32"/>
      <c r="CX283" s="32"/>
      <c r="CY283" s="32"/>
      <c r="CZ283" s="32"/>
      <c r="DA283" s="32"/>
      <c r="DB283" s="32"/>
      <c r="DC283" s="32"/>
    </row>
    <row r="284" spans="4:107" s="33" customFormat="1" ht="30" customHeight="1">
      <c r="D284" s="29"/>
      <c r="E284" s="29"/>
      <c r="G284" s="29"/>
      <c r="H284" s="29"/>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32"/>
      <c r="CA284" s="32"/>
      <c r="CB284" s="32"/>
      <c r="CC284" s="32"/>
      <c r="CD284" s="32"/>
      <c r="CE284" s="32"/>
      <c r="CF284" s="32"/>
      <c r="CG284" s="32"/>
      <c r="CH284" s="32"/>
      <c r="CI284" s="32"/>
      <c r="CJ284" s="32"/>
      <c r="CK284" s="32"/>
      <c r="CL284" s="32"/>
      <c r="CM284" s="32"/>
      <c r="CN284" s="32"/>
      <c r="CO284" s="32"/>
      <c r="CP284" s="32"/>
      <c r="CQ284" s="32"/>
      <c r="CR284" s="32"/>
      <c r="CS284" s="32"/>
      <c r="CT284" s="32"/>
      <c r="CU284" s="32"/>
      <c r="CV284" s="32"/>
      <c r="CW284" s="32"/>
      <c r="CX284" s="32"/>
      <c r="CY284" s="32"/>
      <c r="CZ284" s="32"/>
      <c r="DA284" s="32"/>
      <c r="DB284" s="32"/>
      <c r="DC284" s="32"/>
    </row>
    <row r="285" spans="4:107" s="33" customFormat="1" ht="30" customHeight="1">
      <c r="D285" s="29"/>
      <c r="E285" s="29"/>
      <c r="G285" s="29"/>
      <c r="H285" s="29"/>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32"/>
      <c r="CA285" s="32"/>
      <c r="CB285" s="32"/>
      <c r="CC285" s="32"/>
      <c r="CD285" s="32"/>
      <c r="CE285" s="32"/>
      <c r="CF285" s="32"/>
      <c r="CG285" s="32"/>
      <c r="CH285" s="32"/>
      <c r="CI285" s="32"/>
      <c r="CJ285" s="32"/>
      <c r="CK285" s="32"/>
      <c r="CL285" s="32"/>
      <c r="CM285" s="32"/>
      <c r="CN285" s="32"/>
      <c r="CO285" s="32"/>
      <c r="CP285" s="32"/>
      <c r="CQ285" s="32"/>
      <c r="CR285" s="32"/>
      <c r="CS285" s="32"/>
      <c r="CT285" s="32"/>
      <c r="CU285" s="32"/>
      <c r="CV285" s="32"/>
      <c r="CW285" s="32"/>
      <c r="CX285" s="32"/>
      <c r="CY285" s="32"/>
      <c r="CZ285" s="32"/>
      <c r="DA285" s="32"/>
      <c r="DB285" s="32"/>
      <c r="DC285" s="32"/>
    </row>
    <row r="286" spans="4:107" s="33" customFormat="1" ht="30" customHeight="1">
      <c r="D286" s="29"/>
      <c r="E286" s="29"/>
      <c r="G286" s="29"/>
      <c r="H286" s="29"/>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c r="CF286" s="32"/>
      <c r="CG286" s="32"/>
      <c r="CH286" s="32"/>
      <c r="CI286" s="32"/>
      <c r="CJ286" s="32"/>
      <c r="CK286" s="32"/>
      <c r="CL286" s="32"/>
      <c r="CM286" s="32"/>
      <c r="CN286" s="32"/>
      <c r="CO286" s="32"/>
      <c r="CP286" s="32"/>
      <c r="CQ286" s="32"/>
      <c r="CR286" s="32"/>
      <c r="CS286" s="32"/>
      <c r="CT286" s="32"/>
      <c r="CU286" s="32"/>
      <c r="CV286" s="32"/>
      <c r="CW286" s="32"/>
      <c r="CX286" s="32"/>
      <c r="CY286" s="32"/>
      <c r="CZ286" s="32"/>
      <c r="DA286" s="32"/>
      <c r="DB286" s="32"/>
      <c r="DC286" s="32"/>
    </row>
    <row r="287" spans="4:107" s="33" customFormat="1" ht="30" customHeight="1">
      <c r="D287" s="29"/>
      <c r="E287" s="29"/>
      <c r="G287" s="29"/>
      <c r="H287" s="29"/>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32"/>
      <c r="CC287" s="32"/>
      <c r="CD287" s="32"/>
      <c r="CE287" s="32"/>
      <c r="CF287" s="32"/>
      <c r="CG287" s="32"/>
      <c r="CH287" s="32"/>
      <c r="CI287" s="32"/>
      <c r="CJ287" s="32"/>
      <c r="CK287" s="32"/>
      <c r="CL287" s="32"/>
      <c r="CM287" s="32"/>
      <c r="CN287" s="32"/>
      <c r="CO287" s="32"/>
      <c r="CP287" s="32"/>
      <c r="CQ287" s="32"/>
      <c r="CR287" s="32"/>
      <c r="CS287" s="32"/>
      <c r="CT287" s="32"/>
      <c r="CU287" s="32"/>
      <c r="CV287" s="32"/>
      <c r="CW287" s="32"/>
      <c r="CX287" s="32"/>
      <c r="CY287" s="32"/>
      <c r="CZ287" s="32"/>
      <c r="DA287" s="32"/>
      <c r="DB287" s="32"/>
      <c r="DC287" s="32"/>
    </row>
    <row r="288" spans="4:107" s="33" customFormat="1" ht="30" customHeight="1">
      <c r="D288" s="29"/>
      <c r="E288" s="29"/>
      <c r="G288" s="29"/>
      <c r="H288" s="29"/>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c r="CE288" s="32"/>
      <c r="CF288" s="32"/>
      <c r="CG288" s="32"/>
      <c r="CH288" s="32"/>
      <c r="CI288" s="32"/>
      <c r="CJ288" s="32"/>
      <c r="CK288" s="32"/>
      <c r="CL288" s="32"/>
      <c r="CM288" s="32"/>
      <c r="CN288" s="32"/>
      <c r="CO288" s="32"/>
      <c r="CP288" s="32"/>
      <c r="CQ288" s="32"/>
      <c r="CR288" s="32"/>
      <c r="CS288" s="32"/>
      <c r="CT288" s="32"/>
      <c r="CU288" s="32"/>
      <c r="CV288" s="32"/>
      <c r="CW288" s="32"/>
      <c r="CX288" s="32"/>
      <c r="CY288" s="32"/>
      <c r="CZ288" s="32"/>
      <c r="DA288" s="32"/>
      <c r="DB288" s="32"/>
      <c r="DC288" s="32"/>
    </row>
    <row r="289" spans="4:107" s="33" customFormat="1" ht="30" customHeight="1">
      <c r="D289" s="29"/>
      <c r="E289" s="29"/>
      <c r="G289" s="29"/>
      <c r="H289" s="29"/>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32"/>
      <c r="CC289" s="32"/>
      <c r="CD289" s="32"/>
      <c r="CE289" s="32"/>
      <c r="CF289" s="32"/>
      <c r="CG289" s="32"/>
      <c r="CH289" s="32"/>
      <c r="CI289" s="32"/>
      <c r="CJ289" s="32"/>
      <c r="CK289" s="32"/>
      <c r="CL289" s="32"/>
      <c r="CM289" s="32"/>
      <c r="CN289" s="32"/>
      <c r="CO289" s="32"/>
      <c r="CP289" s="32"/>
      <c r="CQ289" s="32"/>
      <c r="CR289" s="32"/>
      <c r="CS289" s="32"/>
      <c r="CT289" s="32"/>
      <c r="CU289" s="32"/>
      <c r="CV289" s="32"/>
      <c r="CW289" s="32"/>
      <c r="CX289" s="32"/>
      <c r="CY289" s="32"/>
      <c r="CZ289" s="32"/>
      <c r="DA289" s="32"/>
      <c r="DB289" s="32"/>
      <c r="DC289" s="32"/>
    </row>
    <row r="290" spans="4:107" s="33" customFormat="1" ht="30" customHeight="1">
      <c r="D290" s="29"/>
      <c r="E290" s="29"/>
      <c r="G290" s="29"/>
      <c r="H290" s="29"/>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32"/>
      <c r="CC290" s="32"/>
      <c r="CD290" s="32"/>
      <c r="CE290" s="32"/>
      <c r="CF290" s="32"/>
      <c r="CG290" s="32"/>
      <c r="CH290" s="32"/>
      <c r="CI290" s="32"/>
      <c r="CJ290" s="32"/>
      <c r="CK290" s="32"/>
      <c r="CL290" s="32"/>
      <c r="CM290" s="32"/>
      <c r="CN290" s="32"/>
      <c r="CO290" s="32"/>
      <c r="CP290" s="32"/>
      <c r="CQ290" s="32"/>
      <c r="CR290" s="32"/>
      <c r="CS290" s="32"/>
      <c r="CT290" s="32"/>
      <c r="CU290" s="32"/>
      <c r="CV290" s="32"/>
      <c r="CW290" s="32"/>
      <c r="CX290" s="32"/>
      <c r="CY290" s="32"/>
      <c r="CZ290" s="32"/>
      <c r="DA290" s="32"/>
      <c r="DB290" s="32"/>
      <c r="DC290" s="32"/>
    </row>
    <row r="291" spans="4:107" s="33" customFormat="1" ht="30" customHeight="1">
      <c r="D291" s="29"/>
      <c r="E291" s="29"/>
      <c r="G291" s="29"/>
      <c r="H291" s="29"/>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32"/>
      <c r="CC291" s="32"/>
      <c r="CD291" s="32"/>
      <c r="CE291" s="32"/>
      <c r="CF291" s="32"/>
      <c r="CG291" s="32"/>
      <c r="CH291" s="32"/>
      <c r="CI291" s="32"/>
      <c r="CJ291" s="32"/>
      <c r="CK291" s="32"/>
      <c r="CL291" s="32"/>
      <c r="CM291" s="32"/>
      <c r="CN291" s="32"/>
      <c r="CO291" s="32"/>
      <c r="CP291" s="32"/>
      <c r="CQ291" s="32"/>
      <c r="CR291" s="32"/>
      <c r="CS291" s="32"/>
      <c r="CT291" s="32"/>
      <c r="CU291" s="32"/>
      <c r="CV291" s="32"/>
      <c r="CW291" s="32"/>
      <c r="CX291" s="32"/>
      <c r="CY291" s="32"/>
      <c r="CZ291" s="32"/>
      <c r="DA291" s="32"/>
      <c r="DB291" s="32"/>
      <c r="DC291" s="32"/>
    </row>
    <row r="292" spans="4:107" s="33" customFormat="1" ht="30" customHeight="1">
      <c r="D292" s="29"/>
      <c r="E292" s="29"/>
      <c r="G292" s="29"/>
      <c r="H292" s="29"/>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32"/>
      <c r="CC292" s="32"/>
      <c r="CD292" s="32"/>
      <c r="CE292" s="32"/>
      <c r="CF292" s="32"/>
      <c r="CG292" s="32"/>
      <c r="CH292" s="32"/>
      <c r="CI292" s="32"/>
      <c r="CJ292" s="32"/>
      <c r="CK292" s="32"/>
      <c r="CL292" s="32"/>
      <c r="CM292" s="32"/>
      <c r="CN292" s="32"/>
      <c r="CO292" s="32"/>
      <c r="CP292" s="32"/>
      <c r="CQ292" s="32"/>
      <c r="CR292" s="32"/>
      <c r="CS292" s="32"/>
      <c r="CT292" s="32"/>
      <c r="CU292" s="32"/>
      <c r="CV292" s="32"/>
      <c r="CW292" s="32"/>
      <c r="CX292" s="32"/>
      <c r="CY292" s="32"/>
      <c r="CZ292" s="32"/>
      <c r="DA292" s="32"/>
      <c r="DB292" s="32"/>
      <c r="DC292" s="32"/>
    </row>
    <row r="293" spans="4:107" s="33" customFormat="1" ht="30" customHeight="1">
      <c r="D293" s="29"/>
      <c r="E293" s="29"/>
      <c r="G293" s="29"/>
      <c r="H293" s="29"/>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c r="CF293" s="32"/>
      <c r="CG293" s="32"/>
      <c r="CH293" s="32"/>
      <c r="CI293" s="32"/>
      <c r="CJ293" s="32"/>
      <c r="CK293" s="32"/>
      <c r="CL293" s="32"/>
      <c r="CM293" s="32"/>
      <c r="CN293" s="32"/>
      <c r="CO293" s="32"/>
      <c r="CP293" s="32"/>
      <c r="CQ293" s="32"/>
      <c r="CR293" s="32"/>
      <c r="CS293" s="32"/>
      <c r="CT293" s="32"/>
      <c r="CU293" s="32"/>
      <c r="CV293" s="32"/>
      <c r="CW293" s="32"/>
      <c r="CX293" s="32"/>
      <c r="CY293" s="32"/>
      <c r="CZ293" s="32"/>
      <c r="DA293" s="32"/>
      <c r="DB293" s="32"/>
      <c r="DC293" s="32"/>
    </row>
    <row r="294" spans="4:107" s="33" customFormat="1" ht="30" customHeight="1">
      <c r="D294" s="29"/>
      <c r="E294" s="29"/>
      <c r="G294" s="29"/>
      <c r="H294" s="29"/>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c r="BZ294" s="32"/>
      <c r="CA294" s="32"/>
      <c r="CB294" s="32"/>
      <c r="CC294" s="32"/>
      <c r="CD294" s="32"/>
      <c r="CE294" s="32"/>
      <c r="CF294" s="32"/>
      <c r="CG294" s="32"/>
      <c r="CH294" s="32"/>
      <c r="CI294" s="32"/>
      <c r="CJ294" s="32"/>
      <c r="CK294" s="32"/>
      <c r="CL294" s="32"/>
      <c r="CM294" s="32"/>
      <c r="CN294" s="32"/>
      <c r="CO294" s="32"/>
      <c r="CP294" s="32"/>
      <c r="CQ294" s="32"/>
      <c r="CR294" s="32"/>
      <c r="CS294" s="32"/>
      <c r="CT294" s="32"/>
      <c r="CU294" s="32"/>
      <c r="CV294" s="32"/>
      <c r="CW294" s="32"/>
      <c r="CX294" s="32"/>
      <c r="CY294" s="32"/>
      <c r="CZ294" s="32"/>
      <c r="DA294" s="32"/>
      <c r="DB294" s="32"/>
      <c r="DC294" s="32"/>
    </row>
    <row r="295" spans="4:107" s="33" customFormat="1" ht="30" customHeight="1">
      <c r="D295" s="29"/>
      <c r="E295" s="29"/>
      <c r="G295" s="29"/>
      <c r="H295" s="29"/>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c r="CE295" s="32"/>
      <c r="CF295" s="32"/>
      <c r="CG295" s="32"/>
      <c r="CH295" s="32"/>
      <c r="CI295" s="32"/>
      <c r="CJ295" s="32"/>
      <c r="CK295" s="32"/>
      <c r="CL295" s="32"/>
      <c r="CM295" s="32"/>
      <c r="CN295" s="32"/>
      <c r="CO295" s="32"/>
      <c r="CP295" s="32"/>
      <c r="CQ295" s="32"/>
      <c r="CR295" s="32"/>
      <c r="CS295" s="32"/>
      <c r="CT295" s="32"/>
      <c r="CU295" s="32"/>
      <c r="CV295" s="32"/>
      <c r="CW295" s="32"/>
      <c r="CX295" s="32"/>
      <c r="CY295" s="32"/>
      <c r="CZ295" s="32"/>
      <c r="DA295" s="32"/>
      <c r="DB295" s="32"/>
      <c r="DC295" s="32"/>
    </row>
    <row r="296" spans="4:107" s="33" customFormat="1" ht="30" customHeight="1">
      <c r="D296" s="29"/>
      <c r="E296" s="29"/>
      <c r="G296" s="29"/>
      <c r="H296" s="29"/>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c r="BR296" s="32"/>
      <c r="BS296" s="32"/>
      <c r="BT296" s="32"/>
      <c r="BU296" s="32"/>
      <c r="BV296" s="32"/>
      <c r="BW296" s="32"/>
      <c r="BX296" s="32"/>
      <c r="BY296" s="32"/>
      <c r="BZ296" s="32"/>
      <c r="CA296" s="32"/>
      <c r="CB296" s="32"/>
      <c r="CC296" s="32"/>
      <c r="CD296" s="32"/>
      <c r="CE296" s="32"/>
      <c r="CF296" s="32"/>
      <c r="CG296" s="32"/>
      <c r="CH296" s="32"/>
      <c r="CI296" s="32"/>
      <c r="CJ296" s="32"/>
      <c r="CK296" s="32"/>
      <c r="CL296" s="32"/>
      <c r="CM296" s="32"/>
      <c r="CN296" s="32"/>
      <c r="CO296" s="32"/>
      <c r="CP296" s="32"/>
      <c r="CQ296" s="32"/>
      <c r="CR296" s="32"/>
      <c r="CS296" s="32"/>
      <c r="CT296" s="32"/>
      <c r="CU296" s="32"/>
      <c r="CV296" s="32"/>
      <c r="CW296" s="32"/>
      <c r="CX296" s="32"/>
      <c r="CY296" s="32"/>
      <c r="CZ296" s="32"/>
      <c r="DA296" s="32"/>
      <c r="DB296" s="32"/>
      <c r="DC296" s="32"/>
    </row>
    <row r="297" spans="4:107" s="33" customFormat="1" ht="30" customHeight="1">
      <c r="D297" s="29"/>
      <c r="E297" s="29"/>
      <c r="G297" s="29"/>
      <c r="H297" s="29"/>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c r="BI297" s="32"/>
      <c r="BJ297" s="32"/>
      <c r="BK297" s="32"/>
      <c r="BL297" s="32"/>
      <c r="BM297" s="32"/>
      <c r="BN297" s="32"/>
      <c r="BO297" s="32"/>
      <c r="BP297" s="32"/>
      <c r="BQ297" s="32"/>
      <c r="BR297" s="32"/>
      <c r="BS297" s="32"/>
      <c r="BT297" s="32"/>
      <c r="BU297" s="32"/>
      <c r="BV297" s="32"/>
      <c r="BW297" s="32"/>
      <c r="BX297" s="32"/>
      <c r="BY297" s="32"/>
      <c r="BZ297" s="32"/>
      <c r="CA297" s="32"/>
      <c r="CB297" s="32"/>
      <c r="CC297" s="32"/>
      <c r="CD297" s="32"/>
      <c r="CE297" s="32"/>
      <c r="CF297" s="32"/>
      <c r="CG297" s="32"/>
      <c r="CH297" s="32"/>
      <c r="CI297" s="32"/>
      <c r="CJ297" s="32"/>
      <c r="CK297" s="32"/>
      <c r="CL297" s="32"/>
      <c r="CM297" s="32"/>
      <c r="CN297" s="32"/>
      <c r="CO297" s="32"/>
      <c r="CP297" s="32"/>
      <c r="CQ297" s="32"/>
      <c r="CR297" s="32"/>
      <c r="CS297" s="32"/>
      <c r="CT297" s="32"/>
      <c r="CU297" s="32"/>
      <c r="CV297" s="32"/>
      <c r="CW297" s="32"/>
      <c r="CX297" s="32"/>
      <c r="CY297" s="32"/>
      <c r="CZ297" s="32"/>
      <c r="DA297" s="32"/>
      <c r="DB297" s="32"/>
      <c r="DC297" s="32"/>
    </row>
    <row r="298" spans="4:107" s="33" customFormat="1" ht="30" customHeight="1">
      <c r="D298" s="29"/>
      <c r="E298" s="29"/>
      <c r="G298" s="29"/>
      <c r="H298" s="29"/>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32"/>
      <c r="BO298" s="32"/>
      <c r="BP298" s="32"/>
      <c r="BQ298" s="32"/>
      <c r="BR298" s="32"/>
      <c r="BS298" s="32"/>
      <c r="BT298" s="32"/>
      <c r="BU298" s="32"/>
      <c r="BV298" s="32"/>
      <c r="BW298" s="32"/>
      <c r="BX298" s="32"/>
      <c r="BY298" s="32"/>
      <c r="BZ298" s="32"/>
      <c r="CA298" s="32"/>
      <c r="CB298" s="32"/>
      <c r="CC298" s="32"/>
      <c r="CD298" s="32"/>
      <c r="CE298" s="32"/>
      <c r="CF298" s="32"/>
      <c r="CG298" s="32"/>
      <c r="CH298" s="32"/>
      <c r="CI298" s="32"/>
      <c r="CJ298" s="32"/>
      <c r="CK298" s="32"/>
      <c r="CL298" s="32"/>
      <c r="CM298" s="32"/>
      <c r="CN298" s="32"/>
      <c r="CO298" s="32"/>
      <c r="CP298" s="32"/>
      <c r="CQ298" s="32"/>
      <c r="CR298" s="32"/>
      <c r="CS298" s="32"/>
      <c r="CT298" s="32"/>
      <c r="CU298" s="32"/>
      <c r="CV298" s="32"/>
      <c r="CW298" s="32"/>
      <c r="CX298" s="32"/>
      <c r="CY298" s="32"/>
      <c r="CZ298" s="32"/>
      <c r="DA298" s="32"/>
      <c r="DB298" s="32"/>
      <c r="DC298" s="32"/>
    </row>
    <row r="299" spans="4:107" s="33" customFormat="1" ht="30" customHeight="1">
      <c r="D299" s="29"/>
      <c r="E299" s="29"/>
      <c r="G299" s="29"/>
      <c r="H299" s="29"/>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c r="BZ299" s="32"/>
      <c r="CA299" s="32"/>
      <c r="CB299" s="32"/>
      <c r="CC299" s="32"/>
      <c r="CD299" s="32"/>
      <c r="CE299" s="32"/>
      <c r="CF299" s="32"/>
      <c r="CG299" s="32"/>
      <c r="CH299" s="32"/>
      <c r="CI299" s="32"/>
      <c r="CJ299" s="32"/>
      <c r="CK299" s="32"/>
      <c r="CL299" s="32"/>
      <c r="CM299" s="32"/>
      <c r="CN299" s="32"/>
      <c r="CO299" s="32"/>
      <c r="CP299" s="32"/>
      <c r="CQ299" s="32"/>
      <c r="CR299" s="32"/>
      <c r="CS299" s="32"/>
      <c r="CT299" s="32"/>
      <c r="CU299" s="32"/>
      <c r="CV299" s="32"/>
      <c r="CW299" s="32"/>
      <c r="CX299" s="32"/>
      <c r="CY299" s="32"/>
      <c r="CZ299" s="32"/>
      <c r="DA299" s="32"/>
      <c r="DB299" s="32"/>
      <c r="DC299" s="32"/>
    </row>
    <row r="300" spans="4:107" s="33" customFormat="1" ht="30" customHeight="1">
      <c r="D300" s="29"/>
      <c r="E300" s="29"/>
      <c r="G300" s="29"/>
      <c r="H300" s="29"/>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c r="BZ300" s="32"/>
      <c r="CA300" s="32"/>
      <c r="CB300" s="32"/>
      <c r="CC300" s="32"/>
      <c r="CD300" s="32"/>
      <c r="CE300" s="32"/>
      <c r="CF300" s="32"/>
      <c r="CG300" s="32"/>
      <c r="CH300" s="32"/>
      <c r="CI300" s="32"/>
      <c r="CJ300" s="32"/>
      <c r="CK300" s="32"/>
      <c r="CL300" s="32"/>
      <c r="CM300" s="32"/>
      <c r="CN300" s="32"/>
      <c r="CO300" s="32"/>
      <c r="CP300" s="32"/>
      <c r="CQ300" s="32"/>
      <c r="CR300" s="32"/>
      <c r="CS300" s="32"/>
      <c r="CT300" s="32"/>
      <c r="CU300" s="32"/>
      <c r="CV300" s="32"/>
      <c r="CW300" s="32"/>
      <c r="CX300" s="32"/>
      <c r="CY300" s="32"/>
      <c r="CZ300" s="32"/>
      <c r="DA300" s="32"/>
      <c r="DB300" s="32"/>
      <c r="DC300" s="32"/>
    </row>
    <row r="301" spans="4:107" s="33" customFormat="1" ht="30" customHeight="1">
      <c r="D301" s="29"/>
      <c r="E301" s="29"/>
      <c r="G301" s="29"/>
      <c r="H301" s="29"/>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32"/>
      <c r="BP301" s="32"/>
      <c r="BQ301" s="32"/>
      <c r="BR301" s="32"/>
      <c r="BS301" s="32"/>
      <c r="BT301" s="32"/>
      <c r="BU301" s="32"/>
      <c r="BV301" s="32"/>
      <c r="BW301" s="32"/>
      <c r="BX301" s="32"/>
      <c r="BY301" s="32"/>
      <c r="BZ301" s="32"/>
      <c r="CA301" s="32"/>
      <c r="CB301" s="32"/>
      <c r="CC301" s="32"/>
      <c r="CD301" s="32"/>
      <c r="CE301" s="32"/>
      <c r="CF301" s="32"/>
      <c r="CG301" s="32"/>
      <c r="CH301" s="32"/>
      <c r="CI301" s="32"/>
      <c r="CJ301" s="32"/>
      <c r="CK301" s="32"/>
      <c r="CL301" s="32"/>
      <c r="CM301" s="32"/>
      <c r="CN301" s="32"/>
      <c r="CO301" s="32"/>
      <c r="CP301" s="32"/>
      <c r="CQ301" s="32"/>
      <c r="CR301" s="32"/>
      <c r="CS301" s="32"/>
      <c r="CT301" s="32"/>
      <c r="CU301" s="32"/>
      <c r="CV301" s="32"/>
      <c r="CW301" s="32"/>
      <c r="CX301" s="32"/>
      <c r="CY301" s="32"/>
      <c r="CZ301" s="32"/>
      <c r="DA301" s="32"/>
      <c r="DB301" s="32"/>
      <c r="DC301" s="32"/>
    </row>
    <row r="302" spans="4:107" s="33" customFormat="1" ht="30" customHeight="1">
      <c r="D302" s="29"/>
      <c r="E302" s="29"/>
      <c r="G302" s="29"/>
      <c r="H302" s="29"/>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c r="BJ302" s="32"/>
      <c r="BK302" s="32"/>
      <c r="BL302" s="32"/>
      <c r="BM302" s="32"/>
      <c r="BN302" s="32"/>
      <c r="BO302" s="32"/>
      <c r="BP302" s="32"/>
      <c r="BQ302" s="32"/>
      <c r="BR302" s="32"/>
      <c r="BS302" s="32"/>
      <c r="BT302" s="32"/>
      <c r="BU302" s="32"/>
      <c r="BV302" s="32"/>
      <c r="BW302" s="32"/>
      <c r="BX302" s="32"/>
      <c r="BY302" s="32"/>
      <c r="BZ302" s="32"/>
      <c r="CA302" s="32"/>
      <c r="CB302" s="32"/>
      <c r="CC302" s="32"/>
      <c r="CD302" s="32"/>
      <c r="CE302" s="32"/>
      <c r="CF302" s="32"/>
      <c r="CG302" s="32"/>
      <c r="CH302" s="32"/>
      <c r="CI302" s="32"/>
      <c r="CJ302" s="32"/>
      <c r="CK302" s="32"/>
      <c r="CL302" s="32"/>
      <c r="CM302" s="32"/>
      <c r="CN302" s="32"/>
      <c r="CO302" s="32"/>
      <c r="CP302" s="32"/>
      <c r="CQ302" s="32"/>
      <c r="CR302" s="32"/>
      <c r="CS302" s="32"/>
      <c r="CT302" s="32"/>
      <c r="CU302" s="32"/>
      <c r="CV302" s="32"/>
      <c r="CW302" s="32"/>
      <c r="CX302" s="32"/>
      <c r="CY302" s="32"/>
      <c r="CZ302" s="32"/>
      <c r="DA302" s="32"/>
      <c r="DB302" s="32"/>
      <c r="DC302" s="32"/>
    </row>
    <row r="303" spans="4:107" s="33" customFormat="1" ht="30" customHeight="1">
      <c r="D303" s="29"/>
      <c r="E303" s="29"/>
      <c r="G303" s="29"/>
      <c r="H303" s="29"/>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c r="BI303" s="32"/>
      <c r="BJ303" s="32"/>
      <c r="BK303" s="32"/>
      <c r="BL303" s="32"/>
      <c r="BM303" s="32"/>
      <c r="BN303" s="32"/>
      <c r="BO303" s="32"/>
      <c r="BP303" s="32"/>
      <c r="BQ303" s="32"/>
      <c r="BR303" s="32"/>
      <c r="BS303" s="32"/>
      <c r="BT303" s="32"/>
      <c r="BU303" s="32"/>
      <c r="BV303" s="32"/>
      <c r="BW303" s="32"/>
      <c r="BX303" s="32"/>
      <c r="BY303" s="32"/>
      <c r="BZ303" s="32"/>
      <c r="CA303" s="32"/>
      <c r="CB303" s="32"/>
      <c r="CC303" s="32"/>
      <c r="CD303" s="32"/>
      <c r="CE303" s="32"/>
      <c r="CF303" s="32"/>
      <c r="CG303" s="32"/>
      <c r="CH303" s="32"/>
      <c r="CI303" s="32"/>
      <c r="CJ303" s="32"/>
      <c r="CK303" s="32"/>
      <c r="CL303" s="32"/>
      <c r="CM303" s="32"/>
      <c r="CN303" s="32"/>
      <c r="CO303" s="32"/>
      <c r="CP303" s="32"/>
      <c r="CQ303" s="32"/>
      <c r="CR303" s="32"/>
      <c r="CS303" s="32"/>
      <c r="CT303" s="32"/>
      <c r="CU303" s="32"/>
      <c r="CV303" s="32"/>
      <c r="CW303" s="32"/>
      <c r="CX303" s="32"/>
      <c r="CY303" s="32"/>
      <c r="CZ303" s="32"/>
      <c r="DA303" s="32"/>
      <c r="DB303" s="32"/>
      <c r="DC303" s="32"/>
    </row>
    <row r="304" spans="4:107" s="33" customFormat="1" ht="30" customHeight="1">
      <c r="D304" s="29"/>
      <c r="E304" s="29"/>
      <c r="G304" s="29"/>
      <c r="H304" s="29"/>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c r="BI304" s="32"/>
      <c r="BJ304" s="32"/>
      <c r="BK304" s="32"/>
      <c r="BL304" s="32"/>
      <c r="BM304" s="32"/>
      <c r="BN304" s="32"/>
      <c r="BO304" s="32"/>
      <c r="BP304" s="32"/>
      <c r="BQ304" s="32"/>
      <c r="BR304" s="32"/>
      <c r="BS304" s="32"/>
      <c r="BT304" s="32"/>
      <c r="BU304" s="32"/>
      <c r="BV304" s="32"/>
      <c r="BW304" s="32"/>
      <c r="BX304" s="32"/>
      <c r="BY304" s="32"/>
      <c r="BZ304" s="32"/>
      <c r="CA304" s="32"/>
      <c r="CB304" s="32"/>
      <c r="CC304" s="32"/>
      <c r="CD304" s="32"/>
      <c r="CE304" s="32"/>
      <c r="CF304" s="32"/>
      <c r="CG304" s="32"/>
      <c r="CH304" s="32"/>
      <c r="CI304" s="32"/>
      <c r="CJ304" s="32"/>
      <c r="CK304" s="32"/>
      <c r="CL304" s="32"/>
      <c r="CM304" s="32"/>
      <c r="CN304" s="32"/>
      <c r="CO304" s="32"/>
      <c r="CP304" s="32"/>
      <c r="CQ304" s="32"/>
      <c r="CR304" s="32"/>
      <c r="CS304" s="32"/>
      <c r="CT304" s="32"/>
      <c r="CU304" s="32"/>
      <c r="CV304" s="32"/>
      <c r="CW304" s="32"/>
      <c r="CX304" s="32"/>
      <c r="CY304" s="32"/>
      <c r="CZ304" s="32"/>
      <c r="DA304" s="32"/>
      <c r="DB304" s="32"/>
      <c r="DC304" s="32"/>
    </row>
    <row r="305" spans="4:107" s="33" customFormat="1" ht="30" customHeight="1">
      <c r="D305" s="29"/>
      <c r="E305" s="29"/>
      <c r="G305" s="29"/>
      <c r="H305" s="29"/>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32"/>
      <c r="BP305" s="32"/>
      <c r="BQ305" s="32"/>
      <c r="BR305" s="32"/>
      <c r="BS305" s="32"/>
      <c r="BT305" s="32"/>
      <c r="BU305" s="32"/>
      <c r="BV305" s="32"/>
      <c r="BW305" s="32"/>
      <c r="BX305" s="32"/>
      <c r="BY305" s="32"/>
      <c r="BZ305" s="32"/>
      <c r="CA305" s="32"/>
      <c r="CB305" s="32"/>
      <c r="CC305" s="32"/>
      <c r="CD305" s="32"/>
      <c r="CE305" s="32"/>
      <c r="CF305" s="32"/>
      <c r="CG305" s="32"/>
      <c r="CH305" s="32"/>
      <c r="CI305" s="32"/>
      <c r="CJ305" s="32"/>
      <c r="CK305" s="32"/>
      <c r="CL305" s="32"/>
      <c r="CM305" s="32"/>
      <c r="CN305" s="32"/>
      <c r="CO305" s="32"/>
      <c r="CP305" s="32"/>
      <c r="CQ305" s="32"/>
      <c r="CR305" s="32"/>
      <c r="CS305" s="32"/>
      <c r="CT305" s="32"/>
      <c r="CU305" s="32"/>
      <c r="CV305" s="32"/>
      <c r="CW305" s="32"/>
      <c r="CX305" s="32"/>
      <c r="CY305" s="32"/>
      <c r="CZ305" s="32"/>
      <c r="DA305" s="32"/>
      <c r="DB305" s="32"/>
      <c r="DC305" s="32"/>
    </row>
    <row r="306" spans="4:107" s="33" customFormat="1" ht="30" customHeight="1">
      <c r="D306" s="29"/>
      <c r="E306" s="29"/>
      <c r="G306" s="29"/>
      <c r="H306" s="29"/>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CX306" s="32"/>
      <c r="CY306" s="32"/>
      <c r="CZ306" s="32"/>
      <c r="DA306" s="32"/>
      <c r="DB306" s="32"/>
      <c r="DC306" s="32"/>
    </row>
    <row r="307" spans="4:107" s="33" customFormat="1" ht="30" customHeight="1">
      <c r="D307" s="29"/>
      <c r="E307" s="29"/>
      <c r="G307" s="29"/>
      <c r="H307" s="29"/>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2"/>
      <c r="BW307" s="32"/>
      <c r="BX307" s="32"/>
      <c r="BY307" s="32"/>
      <c r="BZ307" s="32"/>
      <c r="CA307" s="32"/>
      <c r="CB307" s="32"/>
      <c r="CC307" s="32"/>
      <c r="CD307" s="32"/>
      <c r="CE307" s="32"/>
      <c r="CF307" s="32"/>
      <c r="CG307" s="32"/>
      <c r="CH307" s="32"/>
      <c r="CI307" s="32"/>
      <c r="CJ307" s="32"/>
      <c r="CK307" s="32"/>
      <c r="CL307" s="32"/>
      <c r="CM307" s="32"/>
      <c r="CN307" s="32"/>
      <c r="CO307" s="32"/>
      <c r="CP307" s="32"/>
      <c r="CQ307" s="32"/>
      <c r="CR307" s="32"/>
      <c r="CS307" s="32"/>
      <c r="CT307" s="32"/>
      <c r="CU307" s="32"/>
      <c r="CV307" s="32"/>
      <c r="CW307" s="32"/>
      <c r="CX307" s="32"/>
      <c r="CY307" s="32"/>
      <c r="CZ307" s="32"/>
      <c r="DA307" s="32"/>
      <c r="DB307" s="32"/>
      <c r="DC307" s="32"/>
    </row>
    <row r="308" spans="4:107" s="33" customFormat="1" ht="30" customHeight="1">
      <c r="D308" s="29"/>
      <c r="E308" s="29"/>
      <c r="G308" s="29"/>
      <c r="H308" s="29"/>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c r="BJ308" s="32"/>
      <c r="BK308" s="32"/>
      <c r="BL308" s="32"/>
      <c r="BM308" s="32"/>
      <c r="BN308" s="32"/>
      <c r="BO308" s="32"/>
      <c r="BP308" s="32"/>
      <c r="BQ308" s="32"/>
      <c r="BR308" s="32"/>
      <c r="BS308" s="32"/>
      <c r="BT308" s="32"/>
      <c r="BU308" s="32"/>
      <c r="BV308" s="32"/>
      <c r="BW308" s="32"/>
      <c r="BX308" s="32"/>
      <c r="BY308" s="32"/>
      <c r="BZ308" s="32"/>
      <c r="CA308" s="32"/>
      <c r="CB308" s="32"/>
      <c r="CC308" s="32"/>
      <c r="CD308" s="32"/>
      <c r="CE308" s="32"/>
      <c r="CF308" s="32"/>
      <c r="CG308" s="32"/>
      <c r="CH308" s="32"/>
      <c r="CI308" s="32"/>
      <c r="CJ308" s="32"/>
      <c r="CK308" s="32"/>
      <c r="CL308" s="32"/>
      <c r="CM308" s="32"/>
      <c r="CN308" s="32"/>
      <c r="CO308" s="32"/>
      <c r="CP308" s="32"/>
      <c r="CQ308" s="32"/>
      <c r="CR308" s="32"/>
      <c r="CS308" s="32"/>
      <c r="CT308" s="32"/>
      <c r="CU308" s="32"/>
      <c r="CV308" s="32"/>
      <c r="CW308" s="32"/>
      <c r="CX308" s="32"/>
      <c r="CY308" s="32"/>
      <c r="CZ308" s="32"/>
      <c r="DA308" s="32"/>
      <c r="DB308" s="32"/>
      <c r="DC308" s="32"/>
    </row>
  </sheetData>
  <sheetProtection sheet="1" objects="1" scenarios="1" formatColumns="0" formatRows="0" insertColumns="0" insertRows="0" insertHyperlinks="0" deleteColumns="0" deleteRows="0" selectLockedCells="1" sort="0" autoFilter="0" pivotTables="0"/>
  <mergeCells count="18">
    <mergeCell ref="S51:V51"/>
    <mergeCell ref="S68:V68"/>
    <mergeCell ref="S81:V81"/>
    <mergeCell ref="P48:Q48"/>
    <mergeCell ref="P54:Q54"/>
    <mergeCell ref="P60:Q60"/>
    <mergeCell ref="P66:Q66"/>
    <mergeCell ref="P72:Q72"/>
    <mergeCell ref="X6:Z6"/>
    <mergeCell ref="AC6:AE6"/>
    <mergeCell ref="AH6:AJ6"/>
    <mergeCell ref="AM6:AO6"/>
    <mergeCell ref="AR6:AT6"/>
    <mergeCell ref="S34:V34"/>
    <mergeCell ref="N6:N7"/>
    <mergeCell ref="O6:O7"/>
    <mergeCell ref="P6:P7"/>
    <mergeCell ref="S17:V1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Ran_ge!$C$6:$C$10</xm:f>
          </x14:formula1>
          <xm:sqref>D4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BY359"/>
  <sheetViews>
    <sheetView showGridLines="0" zoomScale="90" zoomScaleNormal="90" zoomScalePageLayoutView="80" workbookViewId="0">
      <pane ySplit="2" topLeftCell="A3" activePane="bottomLeft" state="frozen"/>
      <selection pane="bottomLeft" activeCell="D2" sqref="D2"/>
    </sheetView>
  </sheetViews>
  <sheetFormatPr defaultColWidth="11" defaultRowHeight="15"/>
  <cols>
    <col min="1" max="1" width="2.125" style="29" customWidth="1"/>
    <col min="2" max="2" width="1.375" style="29" customWidth="1"/>
    <col min="3" max="3" width="27.125" style="33" customWidth="1"/>
    <col min="4" max="4" width="31.125" style="29" customWidth="1"/>
    <col min="5" max="5" width="35.625" style="29" customWidth="1"/>
    <col min="6" max="6" width="35.625" style="33" customWidth="1"/>
    <col min="7" max="7" width="25.625" style="29" customWidth="1"/>
    <col min="8" max="8" width="18.375" style="29" customWidth="1"/>
    <col min="9" max="9" width="25.125" style="29" customWidth="1"/>
    <col min="10" max="10" width="17.5" style="38" customWidth="1"/>
    <col min="11" max="13" width="10.75" style="38" customWidth="1"/>
    <col min="14" max="14" width="11.75" style="38" customWidth="1"/>
    <col min="15" max="19" width="10.75" style="38" customWidth="1"/>
    <col min="20" max="20" width="12" style="38" customWidth="1"/>
    <col min="21" max="77" width="11" style="38"/>
    <col min="78" max="16384" width="11" style="29"/>
  </cols>
  <sheetData>
    <row r="1" spans="3:77" s="24" customFormat="1" ht="39" customHeight="1">
      <c r="C1" s="30"/>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row>
    <row r="2" spans="3:77" s="27" customFormat="1" ht="30" customHeight="1">
      <c r="C2" s="31"/>
      <c r="D2" s="26"/>
      <c r="E2" s="26"/>
      <c r="F2" s="26"/>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3:77" ht="15" customHeight="1">
      <c r="C3" s="32"/>
      <c r="D3" s="28"/>
      <c r="E3" s="28"/>
      <c r="F3" s="28"/>
    </row>
    <row r="4" spans="3:77" ht="46.5">
      <c r="C4" s="84" t="s">
        <v>604</v>
      </c>
      <c r="D4" s="28"/>
      <c r="E4" s="28"/>
      <c r="F4" s="28"/>
    </row>
    <row r="5" spans="3:77" ht="61.5">
      <c r="C5" s="85" t="s">
        <v>610</v>
      </c>
      <c r="D5" s="28"/>
      <c r="E5" s="28"/>
      <c r="F5" s="28"/>
    </row>
    <row r="6" spans="3:77" ht="15.75">
      <c r="C6"/>
      <c r="D6" s="28"/>
      <c r="E6" s="28"/>
      <c r="F6" s="28"/>
    </row>
    <row r="7" spans="3:77" ht="46.5">
      <c r="C7" s="86" t="s">
        <v>605</v>
      </c>
      <c r="D7" s="28"/>
      <c r="E7" s="28"/>
      <c r="F7" s="28"/>
    </row>
    <row r="8" spans="3:77" ht="46.5">
      <c r="C8" s="86" t="s">
        <v>606</v>
      </c>
      <c r="D8" s="28"/>
      <c r="E8" s="28"/>
      <c r="F8" s="28"/>
    </row>
    <row r="9" spans="3:77" ht="46.5">
      <c r="C9" s="86" t="s">
        <v>607</v>
      </c>
      <c r="D9" s="28"/>
      <c r="E9" s="28"/>
      <c r="F9" s="28"/>
    </row>
    <row r="10" spans="3:77" ht="46.5">
      <c r="C10" s="86" t="s">
        <v>608</v>
      </c>
      <c r="D10" s="28"/>
      <c r="E10" s="28"/>
      <c r="F10" s="28"/>
    </row>
    <row r="11" spans="3:77" ht="15.75">
      <c r="C11"/>
      <c r="D11" s="28"/>
      <c r="E11" s="28"/>
      <c r="F11" s="28"/>
    </row>
    <row r="12" spans="3:77" ht="36">
      <c r="C12" s="87" t="s">
        <v>609</v>
      </c>
      <c r="D12" s="89"/>
      <c r="E12" s="89"/>
      <c r="F12" s="89"/>
      <c r="G12" s="90"/>
      <c r="H12" s="90"/>
    </row>
    <row r="13" spans="3:77" ht="6" customHeight="1" thickBot="1">
      <c r="C13" s="88"/>
      <c r="D13" s="28"/>
      <c r="E13" s="28"/>
      <c r="F13" s="28"/>
    </row>
    <row r="14" spans="3:77" ht="42" customHeight="1" thickTop="1" thickBot="1">
      <c r="C14" s="23" t="s">
        <v>554</v>
      </c>
      <c r="D14" s="43" t="s">
        <v>555</v>
      </c>
      <c r="E14" s="43" t="s">
        <v>556</v>
      </c>
      <c r="F14" s="43" t="s">
        <v>593</v>
      </c>
      <c r="G14" s="43" t="s">
        <v>557</v>
      </c>
      <c r="H14" s="152" t="s">
        <v>543</v>
      </c>
    </row>
    <row r="15" spans="3:77" ht="30" customHeight="1" thickTop="1">
      <c r="C15" s="48" t="str">
        <f>Ran_ge!C6</f>
        <v>Estratégia</v>
      </c>
      <c r="D15" s="52">
        <f>Ran_ge!D6</f>
        <v>0</v>
      </c>
      <c r="E15" s="52">
        <f>Ran_ge!E6</f>
        <v>0</v>
      </c>
      <c r="F15" s="52">
        <f>Ran_ge!F6</f>
        <v>0</v>
      </c>
      <c r="G15" s="52" t="e">
        <f>Ran_ge!I6</f>
        <v>#DIV/0!</v>
      </c>
      <c r="H15" s="153">
        <f>Ran_ge!G6</f>
        <v>0</v>
      </c>
    </row>
    <row r="16" spans="3:77" ht="30" customHeight="1">
      <c r="C16" s="48" t="str">
        <f>Ran_ge!C7</f>
        <v>Finanças</v>
      </c>
      <c r="D16" s="52">
        <f>Ran_ge!D7</f>
        <v>0</v>
      </c>
      <c r="E16" s="52">
        <f>Ran_ge!E7</f>
        <v>0</v>
      </c>
      <c r="F16" s="52">
        <f>Ran_ge!F7</f>
        <v>0</v>
      </c>
      <c r="G16" s="52" t="e">
        <f>Ran_ge!I7</f>
        <v>#DIV/0!</v>
      </c>
      <c r="H16" s="153">
        <f>Ran_ge!G7</f>
        <v>0</v>
      </c>
    </row>
    <row r="17" spans="3:8" ht="30" customHeight="1">
      <c r="C17" s="48" t="str">
        <f>Ran_ge!C8</f>
        <v>Marketing</v>
      </c>
      <c r="D17" s="52">
        <f>Ran_ge!D8</f>
        <v>0</v>
      </c>
      <c r="E17" s="52">
        <f>Ran_ge!E8</f>
        <v>0</v>
      </c>
      <c r="F17" s="52">
        <f>Ran_ge!F8</f>
        <v>0</v>
      </c>
      <c r="G17" s="52" t="e">
        <f>Ran_ge!I8</f>
        <v>#DIV/0!</v>
      </c>
      <c r="H17" s="153">
        <f>Ran_ge!G8</f>
        <v>0</v>
      </c>
    </row>
    <row r="18" spans="3:8" ht="30" customHeight="1">
      <c r="C18" s="48" t="str">
        <f>Ran_ge!C9</f>
        <v>Operações</v>
      </c>
      <c r="D18" s="52">
        <f>Ran_ge!D9</f>
        <v>0</v>
      </c>
      <c r="E18" s="52">
        <f>Ran_ge!E9</f>
        <v>0</v>
      </c>
      <c r="F18" s="52">
        <f>Ran_ge!F9</f>
        <v>0</v>
      </c>
      <c r="G18" s="52" t="e">
        <f>Ran_ge!I9</f>
        <v>#DIV/0!</v>
      </c>
      <c r="H18" s="153">
        <f>Ran_ge!G9</f>
        <v>0</v>
      </c>
    </row>
    <row r="19" spans="3:8" ht="30" customHeight="1">
      <c r="C19" s="48" t="str">
        <f>Ran_ge!C10</f>
        <v>Gestão de pessoas (GP)</v>
      </c>
      <c r="D19" s="52">
        <f>Ran_ge!D10</f>
        <v>0</v>
      </c>
      <c r="E19" s="52">
        <f>Ran_ge!E10</f>
        <v>0</v>
      </c>
      <c r="F19" s="52">
        <f>Ran_ge!F10</f>
        <v>0</v>
      </c>
      <c r="G19" s="52" t="e">
        <f>Ran_ge!I10</f>
        <v>#DIV/0!</v>
      </c>
      <c r="H19" s="153">
        <f>Ran_ge!G10</f>
        <v>0</v>
      </c>
    </row>
    <row r="20" spans="3:8" ht="30" customHeight="1">
      <c r="C20" s="88"/>
      <c r="D20" s="28"/>
      <c r="E20" s="28"/>
      <c r="F20" s="28"/>
    </row>
    <row r="21" spans="3:8" ht="36">
      <c r="C21" s="87" t="s">
        <v>611</v>
      </c>
      <c r="D21" s="89"/>
      <c r="E21" s="89"/>
      <c r="F21" s="89"/>
      <c r="G21" s="90"/>
      <c r="H21" s="90"/>
    </row>
    <row r="22" spans="3:8" ht="6" customHeight="1" thickBot="1">
      <c r="C22" s="88"/>
      <c r="D22" s="28"/>
      <c r="E22" s="28"/>
      <c r="F22" s="28"/>
    </row>
    <row r="23" spans="3:8" ht="41.25" customHeight="1" thickTop="1" thickBot="1">
      <c r="C23" s="148" t="s">
        <v>565</v>
      </c>
      <c r="D23" s="148" t="s">
        <v>566</v>
      </c>
      <c r="E23" s="251" t="s">
        <v>34</v>
      </c>
      <c r="F23" s="231"/>
      <c r="G23" s="149" t="s">
        <v>567</v>
      </c>
      <c r="H23" s="148" t="s">
        <v>568</v>
      </c>
    </row>
    <row r="24" spans="3:8" ht="107.25" customHeight="1" thickTop="1">
      <c r="C24" s="91" t="str">
        <f>Ran_ge!C14</f>
        <v>Como a empresa garante a saúde e bem estar de seus funcionários?</v>
      </c>
      <c r="D24" s="91" t="str">
        <f>Ran_ge!D14</f>
        <v>Gestão de pessoas (GP) - Retenção de talentos</v>
      </c>
      <c r="E24" s="252" t="e">
        <f>Ran_ge!E14</f>
        <v>#N/A</v>
      </c>
      <c r="F24" s="253"/>
      <c r="G24" s="91">
        <f>Ran_ge!H14</f>
        <v>0</v>
      </c>
      <c r="H24" s="91">
        <f>Ran_ge!I14</f>
        <v>0</v>
      </c>
    </row>
    <row r="25" spans="3:8" ht="106.5" customHeight="1">
      <c r="C25" s="91" t="str">
        <f>Ran_ge!C15</f>
        <v>Como são estruturadas as políticas de reconhecimento e incentivo dos funcionários?</v>
      </c>
      <c r="D25" s="91" t="str">
        <f>Ran_ge!D15</f>
        <v>Gestão de pessoas (GP) - Retenção de talentos</v>
      </c>
      <c r="E25" s="249" t="e">
        <f>Ran_ge!E15</f>
        <v>#N/A</v>
      </c>
      <c r="F25" s="250"/>
      <c r="G25" s="91">
        <f>Ran_ge!H15</f>
        <v>0</v>
      </c>
      <c r="H25" s="91">
        <f>Ran_ge!I15</f>
        <v>0</v>
      </c>
    </row>
    <row r="26" spans="3:8" ht="107.25" customHeight="1">
      <c r="C26" s="91" t="str">
        <f>Ran_ge!C16</f>
        <v>Como é feita a definição dos cargos e a avaliação dos salários distribuídos?</v>
      </c>
      <c r="D26" s="91" t="str">
        <f>Ran_ge!D16</f>
        <v>Gestão de pessoas (GP) - Retenção de talentos</v>
      </c>
      <c r="E26" s="249" t="e">
        <f>Ran_ge!E16</f>
        <v>#N/A</v>
      </c>
      <c r="F26" s="250"/>
      <c r="G26" s="91">
        <f>Ran_ge!H16</f>
        <v>0</v>
      </c>
      <c r="H26" s="91">
        <f>Ran_ge!I16</f>
        <v>0</v>
      </c>
    </row>
    <row r="27" spans="3:8" ht="107.25" customHeight="1">
      <c r="C27" s="91" t="str">
        <f>Ran_ge!C17</f>
        <v>Como é feita a comunicação interna dentro da empresa?</v>
      </c>
      <c r="D27" s="91" t="str">
        <f>Ran_ge!D17</f>
        <v>Gestão de pessoas (GP) - Retenção de talentos</v>
      </c>
      <c r="E27" s="249" t="e">
        <f>Ran_ge!E17</f>
        <v>#N/A</v>
      </c>
      <c r="F27" s="250"/>
      <c r="G27" s="91">
        <f>Ran_ge!H17</f>
        <v>0</v>
      </c>
      <c r="H27" s="91">
        <f>Ran_ge!I17</f>
        <v>0</v>
      </c>
    </row>
    <row r="28" spans="3:8" ht="107.25" customHeight="1">
      <c r="C28" s="91" t="str">
        <f>Ran_ge!C18</f>
        <v>Quando um funcionário novo assume um cargo ele recebe um treinamento adequado?</v>
      </c>
      <c r="D28" s="91" t="str">
        <f>Ran_ge!D18</f>
        <v>Gestão de pessoas (GP) - Treinamento e desenvolvimento</v>
      </c>
      <c r="E28" s="254" t="e">
        <f>Ran_ge!E18</f>
        <v>#N/A</v>
      </c>
      <c r="F28" s="255"/>
      <c r="G28" s="91">
        <f>Ran_ge!H18</f>
        <v>0</v>
      </c>
      <c r="H28" s="91">
        <f>Ran_ge!I18</f>
        <v>0</v>
      </c>
    </row>
    <row r="29" spans="3:8" ht="30" customHeight="1">
      <c r="C29" s="88"/>
      <c r="D29" s="28"/>
      <c r="E29" s="28"/>
      <c r="F29" s="28"/>
    </row>
    <row r="30" spans="3:8" ht="36">
      <c r="C30" s="87" t="s">
        <v>612</v>
      </c>
      <c r="D30" s="89"/>
      <c r="E30" s="89"/>
      <c r="F30" s="89"/>
      <c r="G30" s="90"/>
      <c r="H30" s="90"/>
    </row>
    <row r="31" spans="3:8" ht="6" customHeight="1" thickBot="1">
      <c r="C31" s="88"/>
      <c r="D31" s="28"/>
      <c r="E31" s="28"/>
      <c r="F31" s="28"/>
    </row>
    <row r="32" spans="3:8" ht="41.25" customHeight="1" thickTop="1" thickBot="1">
      <c r="C32" s="150" t="s">
        <v>565</v>
      </c>
      <c r="D32" s="150" t="s">
        <v>566</v>
      </c>
      <c r="E32" s="256" t="s">
        <v>34</v>
      </c>
      <c r="F32" s="227"/>
      <c r="G32" s="151" t="s">
        <v>567</v>
      </c>
      <c r="H32" s="150" t="s">
        <v>568</v>
      </c>
    </row>
    <row r="33" spans="2:77" ht="107.25" customHeight="1" thickTop="1">
      <c r="C33" s="91" t="str">
        <f>Ran_ge!C22</f>
        <v>A empresa possui diretrizes estratégicas claras e compreendidas por toda a empresa?</v>
      </c>
      <c r="D33" s="91" t="str">
        <f>Ran_ge!D22</f>
        <v>Estratégia - Estratégia de curto prazo</v>
      </c>
      <c r="E33" s="252" t="e">
        <f>Ran_ge!E22</f>
        <v>#N/A</v>
      </c>
      <c r="F33" s="257"/>
      <c r="G33" s="91">
        <f>Ran_ge!H22</f>
        <v>0</v>
      </c>
      <c r="H33" s="91">
        <f>Ran_ge!I22</f>
        <v>0</v>
      </c>
    </row>
    <row r="34" spans="2:77" ht="107.25" customHeight="1">
      <c r="C34" s="91" t="str">
        <f>Ran_ge!C23</f>
        <v>Como a empresa realiza seu planejamento estratégico?</v>
      </c>
      <c r="D34" s="91" t="str">
        <f>Ran_ge!D23</f>
        <v>Estratégia - Estratégia de curto prazo</v>
      </c>
      <c r="E34" s="249" t="e">
        <f>Ran_ge!E23</f>
        <v>#N/A</v>
      </c>
      <c r="F34" s="250"/>
      <c r="G34" s="91">
        <f>Ran_ge!H23</f>
        <v>0</v>
      </c>
      <c r="H34" s="91">
        <f>Ran_ge!I23</f>
        <v>0</v>
      </c>
    </row>
    <row r="35" spans="2:77" ht="107.25" customHeight="1">
      <c r="C35" s="91" t="str">
        <f>Ran_ge!C24</f>
        <v>A empresa utiliza métodos de análise de informações para formular suas estratégias?</v>
      </c>
      <c r="D35" s="91" t="str">
        <f>Ran_ge!D24</f>
        <v>Estratégia - Estratégia de curto prazo</v>
      </c>
      <c r="E35" s="249" t="e">
        <f>Ran_ge!E24</f>
        <v>#N/A</v>
      </c>
      <c r="F35" s="250"/>
      <c r="G35" s="91">
        <f>Ran_ge!H24</f>
        <v>0</v>
      </c>
      <c r="H35" s="91">
        <f>Ran_ge!I24</f>
        <v>0</v>
      </c>
    </row>
    <row r="36" spans="2:77" ht="107.25" customHeight="1">
      <c r="C36" s="91" t="str">
        <f>Ran_ge!C25</f>
        <v>A empresa acompanha os resultados e possui metas estratégicas de curto prazo?</v>
      </c>
      <c r="D36" s="91" t="str">
        <f>Ran_ge!D25</f>
        <v>Estratégia - Estratégia de curto prazo</v>
      </c>
      <c r="E36" s="249" t="e">
        <f>Ran_ge!E25</f>
        <v>#N/A</v>
      </c>
      <c r="F36" s="250"/>
      <c r="G36" s="91">
        <f>Ran_ge!H25</f>
        <v>0</v>
      </c>
      <c r="H36" s="91">
        <f>Ran_ge!I25</f>
        <v>0</v>
      </c>
    </row>
    <row r="37" spans="2:77" ht="107.25" customHeight="1">
      <c r="C37" s="91" t="str">
        <f>Ran_ge!C26</f>
        <v>A empresa visa novos segmentos de clientes?</v>
      </c>
      <c r="D37" s="91" t="str">
        <f>Ran_ge!D26</f>
        <v>Estratégia - Estratégia de médio prazo</v>
      </c>
      <c r="E37" s="249" t="e">
        <f>Ran_ge!E26</f>
        <v>#N/A</v>
      </c>
      <c r="F37" s="250"/>
      <c r="G37" s="91">
        <f>Ran_ge!H26</f>
        <v>0</v>
      </c>
      <c r="H37" s="91">
        <f>Ran_ge!I26</f>
        <v>0</v>
      </c>
    </row>
    <row r="38" spans="2:77" ht="30" customHeight="1">
      <c r="C38" s="32"/>
      <c r="D38" s="28"/>
      <c r="E38" s="28"/>
      <c r="F38" s="28"/>
    </row>
    <row r="39" spans="2:77" ht="36">
      <c r="C39" s="87" t="s">
        <v>613</v>
      </c>
      <c r="D39" s="89"/>
      <c r="E39" s="89"/>
      <c r="F39" s="89"/>
      <c r="G39" s="90"/>
      <c r="H39" s="90"/>
    </row>
    <row r="40" spans="2:77" ht="6" customHeight="1" thickBot="1">
      <c r="C40" s="32"/>
      <c r="D40" s="28"/>
      <c r="E40" s="28"/>
      <c r="F40" s="28"/>
    </row>
    <row r="41" spans="2:77" ht="54.75" customHeight="1" thickTop="1" thickBot="1">
      <c r="B41" s="38">
        <f>IF(AVERAGE(Ran_ge!G6:G10)&lt;=0.2,1,IF(AVERAGE(Ran_ge!G6:G10)&lt;=0.4,2,IF(AVERAGE(Ran_ge!G6:G10)&lt;=0.6,3,IF(AVERAGE(Ran_ge!G6:G10)&lt;=0.8,4,5))))</f>
        <v>1</v>
      </c>
      <c r="C41" s="158" t="str">
        <f>"Maturidade Nível "&amp;B41</f>
        <v>Maturidade Nível 1</v>
      </c>
      <c r="D41" s="79" t="str">
        <f>IF(SUM(Ran_ge!G6:G10)=0,"=(",IF(AVERAGE(Ran_ge!G6:G10)&lt;=0.4,"=(",IF(AVERAGE(Ran_ge!G6:G10)&lt;=0.6,"!","=)")))</f>
        <v>=(</v>
      </c>
      <c r="E41" s="82"/>
      <c r="F41" s="78"/>
      <c r="G41" s="77"/>
      <c r="H41" s="77"/>
      <c r="I41" s="77"/>
    </row>
    <row r="42" spans="2:77" ht="37.5" customHeight="1" thickTop="1">
      <c r="B42" s="105" t="s">
        <v>581</v>
      </c>
      <c r="C42" s="239" t="str">
        <f>IF(B41=1,B43,IF(B41=2,B44,IF(B41=3,B45,IF(B41=4,B46,B47))))</f>
        <v>Não existem processos gerenciais aplicados ao negócio e os resultados são obtidos através de iniciativas desestruturadas.</v>
      </c>
      <c r="D42" s="240"/>
      <c r="E42" s="80"/>
      <c r="F42" s="78"/>
      <c r="G42" s="78"/>
      <c r="H42" s="78"/>
      <c r="I42" s="78"/>
    </row>
    <row r="43" spans="2:77" ht="28.5" customHeight="1">
      <c r="B43" s="105" t="s">
        <v>582</v>
      </c>
      <c r="C43" s="241"/>
      <c r="D43" s="242"/>
      <c r="E43" s="81"/>
    </row>
    <row r="44" spans="2:77" s="33" customFormat="1" ht="37.5" customHeight="1">
      <c r="B44" s="105" t="s">
        <v>583</v>
      </c>
      <c r="C44" s="243"/>
      <c r="D44" s="244"/>
      <c r="E44" s="81"/>
      <c r="G44" s="29"/>
      <c r="H44" s="29"/>
      <c r="J44" s="32"/>
      <c r="K44" s="32"/>
      <c r="L44" s="32"/>
      <c r="M44" s="32"/>
      <c r="N44" s="237" t="s">
        <v>587</v>
      </c>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row>
    <row r="45" spans="2:77" s="33" customFormat="1" ht="9.75" customHeight="1">
      <c r="B45" s="105" t="s">
        <v>584</v>
      </c>
      <c r="D45" s="29"/>
      <c r="E45" s="29"/>
      <c r="G45" s="29"/>
      <c r="H45" s="29"/>
      <c r="J45" s="32"/>
      <c r="K45" s="32"/>
      <c r="L45" s="32"/>
      <c r="M45" s="32"/>
      <c r="N45" s="237"/>
      <c r="O45" s="32"/>
      <c r="P45" s="32"/>
      <c r="Q45" s="32"/>
      <c r="R45" s="32"/>
      <c r="S45" s="32"/>
      <c r="T45" s="106"/>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row>
    <row r="46" spans="2:77" s="33" customFormat="1" ht="30" customHeight="1">
      <c r="B46" s="105" t="s">
        <v>585</v>
      </c>
      <c r="C46" s="160" t="s">
        <v>543</v>
      </c>
      <c r="D46" s="160"/>
      <c r="E46" s="162" t="s">
        <v>545</v>
      </c>
      <c r="F46" s="166" t="s">
        <v>689</v>
      </c>
      <c r="J46" s="32"/>
      <c r="K46" s="32"/>
      <c r="L46" s="32"/>
      <c r="M46" s="106" t="s">
        <v>588</v>
      </c>
      <c r="N46" s="237"/>
      <c r="O46" s="32"/>
      <c r="P46" s="106" t="s">
        <v>588</v>
      </c>
      <c r="Q46" s="106" t="s">
        <v>568</v>
      </c>
      <c r="R46" s="106" t="s">
        <v>590</v>
      </c>
      <c r="S46" s="32"/>
      <c r="T46" s="106" t="s">
        <v>591</v>
      </c>
      <c r="U46" s="106"/>
      <c r="V46" s="238" t="s">
        <v>592</v>
      </c>
      <c r="W46" s="238"/>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row>
    <row r="47" spans="2:77" s="33" customFormat="1" ht="30" customHeight="1">
      <c r="B47" s="105" t="s">
        <v>586</v>
      </c>
      <c r="D47" s="29"/>
      <c r="E47" s="29"/>
      <c r="G47" s="29"/>
      <c r="H47" s="29"/>
      <c r="J47" s="32"/>
      <c r="K47" s="32"/>
      <c r="L47" s="32"/>
      <c r="M47" s="106" t="s">
        <v>35</v>
      </c>
      <c r="N47" s="107">
        <f>SUM(Estratégia!$K$5:$K$20)/64</f>
        <v>0</v>
      </c>
      <c r="O47" s="32"/>
      <c r="P47" s="106" t="s">
        <v>35</v>
      </c>
      <c r="Q47" s="107">
        <f>SUM(Estratégia!$J$5:$J$20)/64</f>
        <v>0</v>
      </c>
      <c r="R47" s="107">
        <f>SUM(Ava_exp!F6:F9)/4</f>
        <v>0</v>
      </c>
      <c r="S47" s="32"/>
      <c r="T47" s="106" t="str">
        <f>IF(Q47&lt;N47,"Abaixo","Ok")</f>
        <v>Ok</v>
      </c>
      <c r="U47" s="107"/>
      <c r="V47" s="108" t="e">
        <f>Ran_ge!I6</f>
        <v>#DIV/0!</v>
      </c>
      <c r="W47" s="106" t="s">
        <v>35</v>
      </c>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row>
    <row r="48" spans="2:77" s="33" customFormat="1" ht="30" customHeight="1">
      <c r="D48" s="29"/>
      <c r="E48" s="29"/>
      <c r="G48" s="29"/>
      <c r="H48" s="29"/>
      <c r="J48" s="32"/>
      <c r="K48" s="32"/>
      <c r="L48" s="32"/>
      <c r="M48" s="106" t="s">
        <v>151</v>
      </c>
      <c r="N48" s="107">
        <f>SUM(Finanças!$K$5:$K$20)/64</f>
        <v>0</v>
      </c>
      <c r="O48" s="32"/>
      <c r="P48" s="106" t="s">
        <v>151</v>
      </c>
      <c r="Q48" s="107">
        <f>SUM(Finanças!$J$5:$J$20)/64</f>
        <v>0</v>
      </c>
      <c r="R48" s="107">
        <f>SUM(Ava_exp!F11:F14)/4</f>
        <v>0</v>
      </c>
      <c r="S48" s="32"/>
      <c r="T48" s="106" t="str">
        <f t="shared" ref="T48:T51" si="0">IF(Q48&lt;N48,"Abaixo","Ok")</f>
        <v>Ok</v>
      </c>
      <c r="U48" s="107"/>
      <c r="V48" s="108" t="e">
        <f>Ran_ge!I7</f>
        <v>#DIV/0!</v>
      </c>
      <c r="W48" s="106" t="s">
        <v>151</v>
      </c>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row>
    <row r="49" spans="4:77" s="33" customFormat="1" ht="30" customHeight="1">
      <c r="D49" s="29"/>
      <c r="E49" s="29"/>
      <c r="G49" s="29"/>
      <c r="H49" s="29"/>
      <c r="J49" s="32"/>
      <c r="K49" s="32"/>
      <c r="L49" s="32"/>
      <c r="M49" s="106" t="s">
        <v>272</v>
      </c>
      <c r="N49" s="107">
        <f>SUM(Marketing!$K$5:$K$20)/64</f>
        <v>0</v>
      </c>
      <c r="O49" s="32"/>
      <c r="P49" s="106" t="s">
        <v>272</v>
      </c>
      <c r="Q49" s="107">
        <f>SUM(Marketing!$J$5:$J$20)/64</f>
        <v>0</v>
      </c>
      <c r="R49" s="107">
        <f>SUM(Ava_exp!F16:F19)/4</f>
        <v>0</v>
      </c>
      <c r="S49" s="32"/>
      <c r="T49" s="106" t="str">
        <f t="shared" si="0"/>
        <v>Ok</v>
      </c>
      <c r="U49" s="107"/>
      <c r="V49" s="108" t="e">
        <f>Ran_ge!I8</f>
        <v>#DIV/0!</v>
      </c>
      <c r="W49" s="106" t="s">
        <v>272</v>
      </c>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row>
    <row r="50" spans="4:77" s="33" customFormat="1" ht="30" customHeight="1">
      <c r="D50" s="29"/>
      <c r="E50" s="29"/>
      <c r="G50" s="29"/>
      <c r="H50" s="29"/>
      <c r="J50" s="32"/>
      <c r="K50" s="32"/>
      <c r="L50" s="32"/>
      <c r="M50" s="106" t="s">
        <v>370</v>
      </c>
      <c r="N50" s="107">
        <f>SUM(Operações!$K$5:$K$20)/48</f>
        <v>0</v>
      </c>
      <c r="O50" s="32"/>
      <c r="P50" s="106" t="s">
        <v>370</v>
      </c>
      <c r="Q50" s="107">
        <f>SUM(Operações!$J$5:$J$20)/48</f>
        <v>0</v>
      </c>
      <c r="R50" s="107">
        <f>SUM(Ava_exp!F21:F23)/3</f>
        <v>0</v>
      </c>
      <c r="S50" s="32"/>
      <c r="T50" s="106" t="str">
        <f t="shared" si="0"/>
        <v>Ok</v>
      </c>
      <c r="U50" s="107"/>
      <c r="V50" s="108" t="e">
        <f>Ran_ge!I9</f>
        <v>#DIV/0!</v>
      </c>
      <c r="W50" s="106" t="s">
        <v>370</v>
      </c>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row>
    <row r="51" spans="4:77" s="33" customFormat="1" ht="30" customHeight="1">
      <c r="D51" s="29"/>
      <c r="E51" s="29"/>
      <c r="G51" s="29"/>
      <c r="H51" s="29"/>
      <c r="J51" s="32"/>
      <c r="K51" s="32"/>
      <c r="L51" s="32"/>
      <c r="M51" s="106" t="s">
        <v>589</v>
      </c>
      <c r="N51" s="107">
        <f>SUM('Gestão de Pessoas (RH)'!$K$5:$K$20)/48</f>
        <v>0</v>
      </c>
      <c r="O51" s="32"/>
      <c r="P51" s="106" t="s">
        <v>589</v>
      </c>
      <c r="Q51" s="107">
        <f>SUM('Gestão de Pessoas (RH)'!$J$5:$J$20)/48</f>
        <v>0</v>
      </c>
      <c r="R51" s="107">
        <f>SUM(Ava_exp!F25:F27)/3</f>
        <v>0</v>
      </c>
      <c r="S51" s="32"/>
      <c r="T51" s="106" t="str">
        <f t="shared" si="0"/>
        <v>Ok</v>
      </c>
      <c r="U51" s="107"/>
      <c r="V51" s="108" t="e">
        <f>Ran_ge!I10</f>
        <v>#DIV/0!</v>
      </c>
      <c r="W51" s="106" t="s">
        <v>589</v>
      </c>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row>
    <row r="52" spans="4:77" s="33" customFormat="1" ht="30" customHeight="1">
      <c r="D52" s="29"/>
      <c r="E52" s="29"/>
      <c r="G52" s="29"/>
      <c r="H52" s="29"/>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row>
    <row r="53" spans="4:77" s="33" customFormat="1" ht="9.75" customHeight="1">
      <c r="D53" s="29"/>
      <c r="E53" s="29"/>
      <c r="G53" s="29"/>
      <c r="H53" s="29"/>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row>
    <row r="54" spans="4:77" s="33" customFormat="1" ht="30" customHeight="1">
      <c r="D54" s="29"/>
      <c r="E54" s="29"/>
      <c r="G54" s="29"/>
      <c r="H54" s="29"/>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row>
    <row r="55" spans="4:77" s="33" customFormat="1" ht="30" customHeight="1">
      <c r="D55" s="29"/>
      <c r="E55" s="29"/>
      <c r="G55" s="29"/>
      <c r="H55" s="29"/>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row>
    <row r="56" spans="4:77" s="33" customFormat="1" ht="30" customHeight="1">
      <c r="D56" s="29"/>
      <c r="E56" s="29"/>
      <c r="G56" s="29"/>
      <c r="H56" s="29"/>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row>
    <row r="57" spans="4:77" s="33" customFormat="1" ht="30" customHeight="1">
      <c r="D57" s="29"/>
      <c r="E57" s="29"/>
      <c r="G57" s="29"/>
      <c r="H57" s="29"/>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row>
    <row r="58" spans="4:77" s="33" customFormat="1" ht="30" customHeight="1">
      <c r="D58" s="29"/>
      <c r="E58" s="29"/>
      <c r="G58" s="29"/>
      <c r="H58" s="29"/>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row>
    <row r="59" spans="4:77" s="33" customFormat="1" ht="30" customHeight="1">
      <c r="D59" s="29"/>
      <c r="E59" s="29"/>
      <c r="G59" s="29"/>
      <c r="H59" s="29"/>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row>
    <row r="60" spans="4:77" s="33" customFormat="1" ht="30" customHeight="1">
      <c r="D60" s="29"/>
      <c r="E60" s="29"/>
      <c r="G60" s="29"/>
      <c r="H60" s="29"/>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row>
    <row r="61" spans="4:77" s="33" customFormat="1" ht="30" customHeight="1">
      <c r="D61" s="29"/>
      <c r="E61" s="29"/>
      <c r="G61" s="29"/>
      <c r="H61" s="29"/>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row>
    <row r="62" spans="4:77" s="33" customFormat="1" ht="30" customHeight="1">
      <c r="D62" s="29"/>
      <c r="E62" s="29"/>
      <c r="G62" s="29"/>
      <c r="H62" s="29"/>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row>
    <row r="63" spans="4:77" s="33" customFormat="1" ht="30" customHeight="1">
      <c r="D63" s="29"/>
      <c r="E63" s="29"/>
      <c r="G63" s="29"/>
      <c r="H63" s="29"/>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row>
    <row r="64" spans="4:77" s="33" customFormat="1" ht="30" customHeight="1">
      <c r="D64" s="29"/>
      <c r="E64" s="29"/>
      <c r="G64" s="29"/>
      <c r="H64" s="29"/>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row>
    <row r="65" spans="4:77" s="33" customFormat="1" ht="30" customHeight="1">
      <c r="D65" s="29"/>
      <c r="E65" s="29"/>
      <c r="G65" s="29"/>
      <c r="H65" s="29"/>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row>
    <row r="66" spans="4:77" s="33" customFormat="1" ht="30" customHeight="1">
      <c r="D66" s="29"/>
      <c r="E66" s="29"/>
      <c r="G66" s="29"/>
      <c r="H66" s="29"/>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row>
    <row r="67" spans="4:77" s="33" customFormat="1" ht="30" customHeight="1">
      <c r="D67" s="29"/>
      <c r="E67" s="29"/>
      <c r="G67" s="29"/>
      <c r="H67" s="29"/>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row>
    <row r="68" spans="4:77" s="33" customFormat="1" ht="30" customHeight="1">
      <c r="D68" s="29"/>
      <c r="E68" s="29"/>
      <c r="G68" s="29"/>
      <c r="H68" s="29"/>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row>
    <row r="69" spans="4:77" s="33" customFormat="1" ht="30" customHeight="1">
      <c r="D69" s="29"/>
      <c r="E69" s="29"/>
      <c r="G69" s="29"/>
      <c r="H69" s="29"/>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row>
    <row r="70" spans="4:77" s="33" customFormat="1" ht="30" customHeight="1">
      <c r="D70" s="29"/>
      <c r="E70" s="29"/>
      <c r="G70" s="29"/>
      <c r="H70" s="29"/>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row>
    <row r="71" spans="4:77" s="33" customFormat="1" ht="30" customHeight="1">
      <c r="D71" s="29"/>
      <c r="E71" s="29"/>
      <c r="G71" s="29"/>
      <c r="H71" s="29"/>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row>
    <row r="72" spans="4:77" s="33" customFormat="1" ht="30" customHeight="1">
      <c r="D72" s="29"/>
      <c r="E72" s="29"/>
      <c r="G72" s="29"/>
      <c r="H72" s="29"/>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row>
    <row r="73" spans="4:77" s="33" customFormat="1" ht="30" customHeight="1">
      <c r="D73" s="29"/>
      <c r="E73" s="29"/>
      <c r="G73" s="29"/>
      <c r="H73" s="29"/>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row>
    <row r="74" spans="4:77" s="33" customFormat="1" ht="30" customHeight="1">
      <c r="D74" s="29"/>
      <c r="E74" s="29"/>
      <c r="G74" s="29"/>
      <c r="H74" s="29"/>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row>
    <row r="75" spans="4:77" s="33" customFormat="1" ht="30" customHeight="1">
      <c r="D75" s="29"/>
      <c r="E75" s="29"/>
      <c r="G75" s="29"/>
      <c r="H75" s="29"/>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row>
    <row r="76" spans="4:77" s="33" customFormat="1" ht="30" customHeight="1">
      <c r="D76" s="29"/>
      <c r="E76" s="29"/>
      <c r="G76" s="29"/>
      <c r="H76" s="29"/>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row>
    <row r="77" spans="4:77" s="33" customFormat="1" ht="30" customHeight="1">
      <c r="D77" s="29"/>
      <c r="E77" s="29"/>
      <c r="G77" s="29"/>
      <c r="H77" s="29"/>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row>
    <row r="78" spans="4:77" s="33" customFormat="1" ht="30" customHeight="1">
      <c r="D78" s="29"/>
      <c r="E78" s="29"/>
      <c r="G78" s="29"/>
      <c r="H78" s="29"/>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row>
    <row r="79" spans="4:77" s="33" customFormat="1" ht="30" customHeight="1">
      <c r="D79" s="29"/>
      <c r="E79" s="29"/>
      <c r="G79" s="29"/>
      <c r="H79" s="29"/>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row>
    <row r="80" spans="4:77" s="33" customFormat="1" ht="30" customHeight="1">
      <c r="D80" s="29"/>
      <c r="E80" s="29"/>
      <c r="G80" s="29"/>
      <c r="H80" s="29"/>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row>
    <row r="81" spans="4:77" s="33" customFormat="1" ht="30" customHeight="1">
      <c r="D81" s="29"/>
      <c r="E81" s="29"/>
      <c r="G81" s="29"/>
      <c r="H81" s="29"/>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row>
    <row r="82" spans="4:77" s="33" customFormat="1" ht="30" customHeight="1">
      <c r="D82" s="29"/>
      <c r="E82" s="29"/>
      <c r="G82" s="29"/>
      <c r="H82" s="29"/>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row>
    <row r="83" spans="4:77" s="33" customFormat="1" ht="30" customHeight="1">
      <c r="D83" s="29"/>
      <c r="E83" s="29"/>
      <c r="G83" s="29"/>
      <c r="H83" s="29"/>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row>
    <row r="84" spans="4:77" s="33" customFormat="1" ht="30" customHeight="1">
      <c r="D84" s="29"/>
      <c r="E84" s="29"/>
      <c r="G84" s="29"/>
      <c r="H84" s="29"/>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row>
    <row r="85" spans="4:77" s="33" customFormat="1" ht="30" customHeight="1">
      <c r="D85" s="29"/>
      <c r="E85" s="29"/>
      <c r="G85" s="29"/>
      <c r="H85" s="29"/>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row>
    <row r="86" spans="4:77" s="33" customFormat="1" ht="30" customHeight="1">
      <c r="D86" s="29"/>
      <c r="E86" s="29"/>
      <c r="G86" s="29"/>
      <c r="H86" s="29"/>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row>
    <row r="87" spans="4:77" s="33" customFormat="1" ht="30" customHeight="1">
      <c r="D87" s="29"/>
      <c r="E87" s="29"/>
      <c r="G87" s="29"/>
      <c r="H87" s="29"/>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row>
    <row r="88" spans="4:77" s="33" customFormat="1" ht="30" customHeight="1">
      <c r="D88" s="29"/>
      <c r="E88" s="29"/>
      <c r="G88" s="29"/>
      <c r="H88" s="29"/>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row>
    <row r="89" spans="4:77" s="33" customFormat="1" ht="30" customHeight="1">
      <c r="D89" s="29"/>
      <c r="E89" s="29"/>
      <c r="G89" s="29"/>
      <c r="H89" s="29"/>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row>
    <row r="90" spans="4:77" s="33" customFormat="1" ht="30" customHeight="1">
      <c r="D90" s="29"/>
      <c r="E90" s="29"/>
      <c r="G90" s="29"/>
      <c r="H90" s="29"/>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row>
    <row r="91" spans="4:77" s="33" customFormat="1" ht="30" customHeight="1">
      <c r="D91" s="29"/>
      <c r="E91" s="29"/>
      <c r="G91" s="29"/>
      <c r="H91" s="29"/>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row>
    <row r="92" spans="4:77" s="33" customFormat="1" ht="30" customHeight="1">
      <c r="D92" s="29"/>
      <c r="E92" s="29"/>
      <c r="G92" s="29"/>
      <c r="H92" s="29"/>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row>
    <row r="93" spans="4:77" s="33" customFormat="1" ht="30" customHeight="1">
      <c r="D93" s="29"/>
      <c r="E93" s="29"/>
      <c r="G93" s="29"/>
      <c r="H93" s="29"/>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row>
    <row r="94" spans="4:77" s="33" customFormat="1" ht="30" customHeight="1">
      <c r="D94" s="29"/>
      <c r="E94" s="29"/>
      <c r="G94" s="29"/>
      <c r="H94" s="29"/>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row>
    <row r="95" spans="4:77" s="33" customFormat="1" ht="30" customHeight="1">
      <c r="D95" s="29"/>
      <c r="E95" s="29"/>
      <c r="G95" s="29"/>
      <c r="H95" s="29"/>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row>
    <row r="96" spans="4:77" s="33" customFormat="1" ht="30" customHeight="1">
      <c r="D96" s="29"/>
      <c r="E96" s="29"/>
      <c r="G96" s="29"/>
      <c r="H96" s="29"/>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row>
    <row r="97" spans="4:77" s="33" customFormat="1" ht="30" customHeight="1">
      <c r="D97" s="29"/>
      <c r="E97" s="29"/>
      <c r="G97" s="29"/>
      <c r="H97" s="29"/>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row>
    <row r="98" spans="4:77" s="33" customFormat="1" ht="30" customHeight="1">
      <c r="D98" s="29"/>
      <c r="E98" s="29"/>
      <c r="G98" s="29"/>
      <c r="H98" s="29"/>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row>
    <row r="99" spans="4:77" s="33" customFormat="1" ht="30" customHeight="1">
      <c r="D99" s="29"/>
      <c r="E99" s="29"/>
      <c r="G99" s="29"/>
      <c r="H99" s="29"/>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row>
    <row r="100" spans="4:77" s="33" customFormat="1" ht="30" customHeight="1">
      <c r="D100" s="29"/>
      <c r="E100" s="29"/>
      <c r="G100" s="29"/>
      <c r="H100" s="29"/>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row>
    <row r="101" spans="4:77" s="33" customFormat="1" ht="30" customHeight="1">
      <c r="D101" s="29"/>
      <c r="E101" s="29"/>
      <c r="G101" s="29"/>
      <c r="H101" s="29"/>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row>
    <row r="102" spans="4:77" s="33" customFormat="1" ht="30" customHeight="1">
      <c r="D102" s="29"/>
      <c r="E102" s="29"/>
      <c r="G102" s="29"/>
      <c r="H102" s="29"/>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row>
    <row r="103" spans="4:77" s="33" customFormat="1" ht="30" customHeight="1">
      <c r="D103" s="29"/>
      <c r="E103" s="29"/>
      <c r="G103" s="29"/>
      <c r="H103" s="29"/>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row>
    <row r="104" spans="4:77" s="33" customFormat="1" ht="30" customHeight="1">
      <c r="D104" s="29"/>
      <c r="E104" s="29"/>
      <c r="G104" s="29"/>
      <c r="H104" s="29"/>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row>
    <row r="105" spans="4:77" s="33" customFormat="1" ht="30" customHeight="1">
      <c r="D105" s="29"/>
      <c r="E105" s="29"/>
      <c r="G105" s="29"/>
      <c r="H105" s="29"/>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row>
    <row r="106" spans="4:77" s="33" customFormat="1" ht="30" customHeight="1">
      <c r="D106" s="29"/>
      <c r="E106" s="29"/>
      <c r="G106" s="29"/>
      <c r="H106" s="29"/>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row>
    <row r="107" spans="4:77" s="33" customFormat="1" ht="30" customHeight="1">
      <c r="D107" s="29"/>
      <c r="E107" s="29"/>
      <c r="G107" s="29"/>
      <c r="H107" s="29"/>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row>
    <row r="108" spans="4:77" s="33" customFormat="1" ht="30" customHeight="1">
      <c r="D108" s="29"/>
      <c r="E108" s="29"/>
      <c r="G108" s="29"/>
      <c r="H108" s="29"/>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row>
    <row r="109" spans="4:77" s="33" customFormat="1" ht="30" customHeight="1">
      <c r="D109" s="29"/>
      <c r="E109" s="29"/>
      <c r="G109" s="29"/>
      <c r="H109" s="29"/>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row>
    <row r="110" spans="4:77" s="33" customFormat="1" ht="30" customHeight="1">
      <c r="D110" s="29"/>
      <c r="E110" s="29"/>
      <c r="G110" s="29"/>
      <c r="H110" s="29"/>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row>
    <row r="111" spans="4:77" s="33" customFormat="1" ht="30" customHeight="1">
      <c r="D111" s="29"/>
      <c r="E111" s="29"/>
      <c r="G111" s="29"/>
      <c r="H111" s="29"/>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row>
    <row r="112" spans="4:77" s="33" customFormat="1" ht="30" customHeight="1">
      <c r="D112" s="29"/>
      <c r="E112" s="29"/>
      <c r="G112" s="29"/>
      <c r="H112" s="29"/>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row>
    <row r="113" spans="4:77" s="33" customFormat="1" ht="30" customHeight="1">
      <c r="D113" s="29"/>
      <c r="E113" s="29"/>
      <c r="G113" s="29"/>
      <c r="H113" s="29"/>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row>
    <row r="114" spans="4:77" s="33" customFormat="1" ht="30" customHeight="1">
      <c r="D114" s="29"/>
      <c r="E114" s="29"/>
      <c r="G114" s="29"/>
      <c r="H114" s="29"/>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row>
    <row r="115" spans="4:77" s="33" customFormat="1" ht="30" customHeight="1">
      <c r="D115" s="29"/>
      <c r="E115" s="29"/>
      <c r="G115" s="29"/>
      <c r="H115" s="29"/>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row>
    <row r="116" spans="4:77" s="33" customFormat="1" ht="30" customHeight="1">
      <c r="D116" s="29"/>
      <c r="E116" s="29"/>
      <c r="G116" s="29"/>
      <c r="H116" s="29"/>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row>
    <row r="117" spans="4:77" s="33" customFormat="1" ht="30" customHeight="1">
      <c r="D117" s="29"/>
      <c r="E117" s="29"/>
      <c r="G117" s="29"/>
      <c r="H117" s="29"/>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row>
    <row r="118" spans="4:77" s="33" customFormat="1" ht="30" customHeight="1">
      <c r="D118" s="29"/>
      <c r="E118" s="29"/>
      <c r="G118" s="29"/>
      <c r="H118" s="29"/>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row>
    <row r="119" spans="4:77" s="33" customFormat="1" ht="30" customHeight="1">
      <c r="D119" s="29"/>
      <c r="E119" s="29"/>
      <c r="G119" s="29"/>
      <c r="H119" s="29"/>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row>
    <row r="120" spans="4:77" s="33" customFormat="1" ht="30" customHeight="1">
      <c r="D120" s="29"/>
      <c r="E120" s="29"/>
      <c r="G120" s="29"/>
      <c r="H120" s="29"/>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row>
    <row r="121" spans="4:77" s="33" customFormat="1" ht="30" customHeight="1">
      <c r="D121" s="29"/>
      <c r="E121" s="29"/>
      <c r="G121" s="29"/>
      <c r="H121" s="29"/>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row>
    <row r="122" spans="4:77" s="33" customFormat="1" ht="30" customHeight="1">
      <c r="D122" s="29"/>
      <c r="E122" s="29"/>
      <c r="G122" s="29"/>
      <c r="H122" s="29"/>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row>
    <row r="123" spans="4:77" s="33" customFormat="1" ht="30" customHeight="1">
      <c r="D123" s="29"/>
      <c r="E123" s="29"/>
      <c r="G123" s="29"/>
      <c r="H123" s="29"/>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row>
    <row r="124" spans="4:77" s="33" customFormat="1" ht="30" customHeight="1">
      <c r="D124" s="29"/>
      <c r="E124" s="29"/>
      <c r="G124" s="29"/>
      <c r="H124" s="29"/>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row>
    <row r="125" spans="4:77" s="33" customFormat="1" ht="30" customHeight="1">
      <c r="D125" s="29"/>
      <c r="E125" s="29"/>
      <c r="G125" s="29"/>
      <c r="H125" s="29"/>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row>
    <row r="126" spans="4:77" s="33" customFormat="1" ht="30" customHeight="1">
      <c r="D126" s="29"/>
      <c r="E126" s="29"/>
      <c r="G126" s="29"/>
      <c r="H126" s="29"/>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row>
    <row r="127" spans="4:77" s="33" customFormat="1" ht="30" customHeight="1">
      <c r="D127" s="29"/>
      <c r="E127" s="29"/>
      <c r="G127" s="29"/>
      <c r="H127" s="29"/>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row>
    <row r="128" spans="4:77" s="33" customFormat="1" ht="30" customHeight="1">
      <c r="D128" s="29"/>
      <c r="E128" s="29"/>
      <c r="G128" s="29"/>
      <c r="H128" s="29"/>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row>
    <row r="129" spans="4:77" s="33" customFormat="1" ht="30" customHeight="1">
      <c r="D129" s="29"/>
      <c r="E129" s="29"/>
      <c r="G129" s="29"/>
      <c r="H129" s="29"/>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row>
    <row r="130" spans="4:77" s="33" customFormat="1" ht="30" customHeight="1">
      <c r="D130" s="29"/>
      <c r="E130" s="29"/>
      <c r="G130" s="29"/>
      <c r="H130" s="29"/>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row>
    <row r="131" spans="4:77" s="33" customFormat="1" ht="30" customHeight="1">
      <c r="D131" s="29"/>
      <c r="E131" s="29"/>
      <c r="G131" s="29"/>
      <c r="H131" s="29"/>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row>
    <row r="132" spans="4:77" s="33" customFormat="1" ht="30" customHeight="1">
      <c r="D132" s="29"/>
      <c r="E132" s="29"/>
      <c r="G132" s="29"/>
      <c r="H132" s="29"/>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row>
    <row r="133" spans="4:77" s="33" customFormat="1" ht="30" customHeight="1">
      <c r="D133" s="29"/>
      <c r="E133" s="29"/>
      <c r="G133" s="29"/>
      <c r="H133" s="29"/>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row>
    <row r="134" spans="4:77" s="33" customFormat="1" ht="30" customHeight="1">
      <c r="D134" s="29"/>
      <c r="E134" s="29"/>
      <c r="G134" s="29"/>
      <c r="H134" s="29"/>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row>
    <row r="135" spans="4:77" s="33" customFormat="1" ht="30" customHeight="1">
      <c r="D135" s="29"/>
      <c r="E135" s="29"/>
      <c r="G135" s="29"/>
      <c r="H135" s="29"/>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row>
    <row r="136" spans="4:77" s="33" customFormat="1" ht="30" customHeight="1">
      <c r="D136" s="29"/>
      <c r="E136" s="29"/>
      <c r="G136" s="29"/>
      <c r="H136" s="29"/>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row>
    <row r="137" spans="4:77" s="33" customFormat="1" ht="30" customHeight="1">
      <c r="D137" s="29"/>
      <c r="E137" s="29"/>
      <c r="G137" s="29"/>
      <c r="H137" s="29"/>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row>
    <row r="138" spans="4:77" s="33" customFormat="1" ht="30" customHeight="1">
      <c r="D138" s="29"/>
      <c r="E138" s="29"/>
      <c r="G138" s="29"/>
      <c r="H138" s="29"/>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row>
    <row r="139" spans="4:77" s="33" customFormat="1" ht="30" customHeight="1">
      <c r="D139" s="29"/>
      <c r="E139" s="29"/>
      <c r="G139" s="29"/>
      <c r="H139" s="29"/>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row>
    <row r="140" spans="4:77" s="33" customFormat="1" ht="30" customHeight="1">
      <c r="D140" s="29"/>
      <c r="E140" s="29"/>
      <c r="G140" s="29"/>
      <c r="H140" s="29"/>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row>
    <row r="141" spans="4:77" s="33" customFormat="1" ht="30" customHeight="1">
      <c r="D141" s="29"/>
      <c r="E141" s="29"/>
      <c r="G141" s="29"/>
      <c r="H141" s="29"/>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row>
    <row r="142" spans="4:77" s="33" customFormat="1" ht="30" customHeight="1">
      <c r="D142" s="29"/>
      <c r="E142" s="29"/>
      <c r="G142" s="29"/>
      <c r="H142" s="29"/>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row>
    <row r="143" spans="4:77" s="33" customFormat="1" ht="30" customHeight="1">
      <c r="D143" s="29"/>
      <c r="E143" s="29"/>
      <c r="G143" s="29"/>
      <c r="H143" s="29"/>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row>
    <row r="144" spans="4:77" s="33" customFormat="1" ht="30" customHeight="1">
      <c r="D144" s="29"/>
      <c r="E144" s="29"/>
      <c r="G144" s="29"/>
      <c r="H144" s="29"/>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row>
    <row r="145" spans="4:77" s="33" customFormat="1" ht="30" customHeight="1">
      <c r="D145" s="29"/>
      <c r="E145" s="29"/>
      <c r="G145" s="29"/>
      <c r="H145" s="29"/>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row>
    <row r="146" spans="4:77" s="33" customFormat="1" ht="30" customHeight="1">
      <c r="D146" s="29"/>
      <c r="E146" s="29"/>
      <c r="G146" s="29"/>
      <c r="H146" s="29"/>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row>
    <row r="147" spans="4:77" s="33" customFormat="1" ht="30" customHeight="1">
      <c r="D147" s="29"/>
      <c r="E147" s="29"/>
      <c r="G147" s="29"/>
      <c r="H147" s="29"/>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row>
    <row r="148" spans="4:77" s="33" customFormat="1" ht="30" customHeight="1">
      <c r="D148" s="29"/>
      <c r="E148" s="29"/>
      <c r="G148" s="29"/>
      <c r="H148" s="29"/>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row>
    <row r="149" spans="4:77" s="33" customFormat="1" ht="30" customHeight="1">
      <c r="D149" s="29"/>
      <c r="E149" s="29"/>
      <c r="G149" s="29"/>
      <c r="H149" s="29"/>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row>
    <row r="150" spans="4:77" s="33" customFormat="1" ht="30" customHeight="1">
      <c r="D150" s="29"/>
      <c r="E150" s="29"/>
      <c r="G150" s="29"/>
      <c r="H150" s="29"/>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row>
    <row r="151" spans="4:77" s="33" customFormat="1" ht="30" customHeight="1">
      <c r="D151" s="29"/>
      <c r="E151" s="29"/>
      <c r="G151" s="29"/>
      <c r="H151" s="29"/>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row>
    <row r="152" spans="4:77" s="33" customFormat="1" ht="30" customHeight="1">
      <c r="D152" s="29"/>
      <c r="E152" s="29"/>
      <c r="G152" s="29"/>
      <c r="H152" s="29"/>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row>
    <row r="153" spans="4:77" s="33" customFormat="1" ht="30" customHeight="1">
      <c r="D153" s="29"/>
      <c r="E153" s="29"/>
      <c r="G153" s="29"/>
      <c r="H153" s="29"/>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row>
    <row r="154" spans="4:77" s="33" customFormat="1" ht="30" customHeight="1">
      <c r="D154" s="29"/>
      <c r="E154" s="29"/>
      <c r="G154" s="29"/>
      <c r="H154" s="29"/>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row>
    <row r="155" spans="4:77" s="33" customFormat="1" ht="30" customHeight="1">
      <c r="D155" s="29"/>
      <c r="E155" s="29"/>
      <c r="G155" s="29"/>
      <c r="H155" s="29"/>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row>
    <row r="156" spans="4:77" s="33" customFormat="1" ht="30" customHeight="1">
      <c r="D156" s="29"/>
      <c r="E156" s="29"/>
      <c r="G156" s="29"/>
      <c r="H156" s="29"/>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row>
    <row r="157" spans="4:77" s="33" customFormat="1" ht="30" customHeight="1">
      <c r="D157" s="29"/>
      <c r="E157" s="29"/>
      <c r="G157" s="29"/>
      <c r="H157" s="29"/>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row>
    <row r="158" spans="4:77" s="33" customFormat="1" ht="30" customHeight="1">
      <c r="D158" s="29"/>
      <c r="E158" s="29"/>
      <c r="G158" s="29"/>
      <c r="H158" s="29"/>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row>
    <row r="159" spans="4:77" s="33" customFormat="1" ht="30" customHeight="1">
      <c r="D159" s="29"/>
      <c r="E159" s="29"/>
      <c r="G159" s="29"/>
      <c r="H159" s="29"/>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row>
    <row r="160" spans="4:77" s="33" customFormat="1" ht="30" customHeight="1">
      <c r="D160" s="29"/>
      <c r="E160" s="29"/>
      <c r="G160" s="29"/>
      <c r="H160" s="29"/>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row>
    <row r="161" spans="4:77" s="33" customFormat="1" ht="30" customHeight="1">
      <c r="D161" s="29"/>
      <c r="E161" s="29"/>
      <c r="G161" s="29"/>
      <c r="H161" s="29"/>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row>
    <row r="162" spans="4:77" s="33" customFormat="1" ht="30" customHeight="1">
      <c r="D162" s="29"/>
      <c r="E162" s="29"/>
      <c r="G162" s="29"/>
      <c r="H162" s="29"/>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row>
    <row r="163" spans="4:77" s="33" customFormat="1" ht="30" customHeight="1">
      <c r="D163" s="29"/>
      <c r="E163" s="29"/>
      <c r="G163" s="29"/>
      <c r="H163" s="29"/>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row>
    <row r="164" spans="4:77" s="33" customFormat="1" ht="30" customHeight="1">
      <c r="D164" s="29"/>
      <c r="E164" s="29"/>
      <c r="G164" s="29"/>
      <c r="H164" s="29"/>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row>
    <row r="165" spans="4:77" s="33" customFormat="1" ht="30" customHeight="1">
      <c r="D165" s="29"/>
      <c r="E165" s="29"/>
      <c r="G165" s="29"/>
      <c r="H165" s="29"/>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row>
    <row r="166" spans="4:77" s="33" customFormat="1" ht="30" customHeight="1">
      <c r="D166" s="29"/>
      <c r="E166" s="29"/>
      <c r="G166" s="29"/>
      <c r="H166" s="29"/>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row>
    <row r="167" spans="4:77" s="33" customFormat="1" ht="30" customHeight="1">
      <c r="D167" s="29"/>
      <c r="E167" s="29"/>
      <c r="G167" s="29"/>
      <c r="H167" s="29"/>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row>
    <row r="168" spans="4:77" s="33" customFormat="1" ht="30" customHeight="1">
      <c r="D168" s="29"/>
      <c r="E168" s="29"/>
      <c r="G168" s="29"/>
      <c r="H168" s="29"/>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row>
    <row r="169" spans="4:77" s="33" customFormat="1" ht="30" customHeight="1">
      <c r="D169" s="29"/>
      <c r="E169" s="29"/>
      <c r="G169" s="29"/>
      <c r="H169" s="29"/>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row>
    <row r="170" spans="4:77" s="33" customFormat="1" ht="30" customHeight="1">
      <c r="D170" s="29"/>
      <c r="E170" s="29"/>
      <c r="G170" s="29"/>
      <c r="H170" s="29"/>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row>
    <row r="171" spans="4:77" s="33" customFormat="1" ht="30" customHeight="1">
      <c r="D171" s="29"/>
      <c r="E171" s="29"/>
      <c r="G171" s="29"/>
      <c r="H171" s="29"/>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row>
    <row r="172" spans="4:77" s="33" customFormat="1" ht="30" customHeight="1">
      <c r="D172" s="29"/>
      <c r="E172" s="29"/>
      <c r="G172" s="29"/>
      <c r="H172" s="29"/>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row>
    <row r="173" spans="4:77" s="33" customFormat="1" ht="30" customHeight="1">
      <c r="D173" s="29"/>
      <c r="E173" s="29"/>
      <c r="G173" s="29"/>
      <c r="H173" s="29"/>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row>
    <row r="174" spans="4:77" s="33" customFormat="1" ht="30" customHeight="1">
      <c r="D174" s="29"/>
      <c r="E174" s="29"/>
      <c r="G174" s="29"/>
      <c r="H174" s="29"/>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row>
    <row r="175" spans="4:77" s="33" customFormat="1" ht="30" customHeight="1">
      <c r="D175" s="29"/>
      <c r="E175" s="29"/>
      <c r="G175" s="29"/>
      <c r="H175" s="29"/>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row>
    <row r="176" spans="4:77" s="33" customFormat="1" ht="30" customHeight="1">
      <c r="D176" s="29"/>
      <c r="E176" s="29"/>
      <c r="G176" s="29"/>
      <c r="H176" s="29"/>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row>
    <row r="177" spans="4:77" s="33" customFormat="1" ht="30" customHeight="1">
      <c r="D177" s="29"/>
      <c r="E177" s="29"/>
      <c r="G177" s="29"/>
      <c r="H177" s="29"/>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row>
    <row r="178" spans="4:77" s="33" customFormat="1" ht="30" customHeight="1">
      <c r="D178" s="29"/>
      <c r="E178" s="29"/>
      <c r="G178" s="29"/>
      <c r="H178" s="29"/>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row>
    <row r="179" spans="4:77" s="33" customFormat="1" ht="30" customHeight="1">
      <c r="D179" s="29"/>
      <c r="E179" s="29"/>
      <c r="G179" s="29"/>
      <c r="H179" s="29"/>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row>
    <row r="180" spans="4:77" s="33" customFormat="1" ht="30" customHeight="1">
      <c r="D180" s="29"/>
      <c r="E180" s="29"/>
      <c r="G180" s="29"/>
      <c r="H180" s="29"/>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row>
    <row r="181" spans="4:77" s="33" customFormat="1" ht="30" customHeight="1">
      <c r="D181" s="29"/>
      <c r="E181" s="29"/>
      <c r="G181" s="29"/>
      <c r="H181" s="29"/>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row>
    <row r="182" spans="4:77" s="33" customFormat="1" ht="30" customHeight="1">
      <c r="D182" s="29"/>
      <c r="E182" s="29"/>
      <c r="G182" s="29"/>
      <c r="H182" s="29"/>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row>
    <row r="183" spans="4:77" s="33" customFormat="1" ht="30" customHeight="1">
      <c r="D183" s="29"/>
      <c r="E183" s="29"/>
      <c r="G183" s="29"/>
      <c r="H183" s="29"/>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row>
    <row r="184" spans="4:77" s="33" customFormat="1" ht="30" customHeight="1">
      <c r="D184" s="29"/>
      <c r="E184" s="29"/>
      <c r="G184" s="29"/>
      <c r="H184" s="29"/>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row>
    <row r="185" spans="4:77" s="33" customFormat="1" ht="30" customHeight="1">
      <c r="D185" s="29"/>
      <c r="E185" s="29"/>
      <c r="G185" s="29"/>
      <c r="H185" s="29"/>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row>
    <row r="186" spans="4:77" s="33" customFormat="1" ht="30" customHeight="1">
      <c r="D186" s="29"/>
      <c r="E186" s="29"/>
      <c r="G186" s="29"/>
      <c r="H186" s="29"/>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row>
    <row r="187" spans="4:77" s="33" customFormat="1" ht="30" customHeight="1">
      <c r="D187" s="29"/>
      <c r="E187" s="29"/>
      <c r="G187" s="29"/>
      <c r="H187" s="29"/>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row>
    <row r="188" spans="4:77" s="33" customFormat="1" ht="30" customHeight="1">
      <c r="D188" s="29"/>
      <c r="E188" s="29"/>
      <c r="G188" s="29"/>
      <c r="H188" s="29"/>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row>
    <row r="189" spans="4:77" s="33" customFormat="1" ht="30" customHeight="1">
      <c r="D189" s="29"/>
      <c r="E189" s="29"/>
      <c r="G189" s="29"/>
      <c r="H189" s="29"/>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row>
    <row r="190" spans="4:77" s="33" customFormat="1" ht="30" customHeight="1">
      <c r="D190" s="29"/>
      <c r="E190" s="29"/>
      <c r="G190" s="29"/>
      <c r="H190" s="29"/>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row>
    <row r="191" spans="4:77" s="33" customFormat="1" ht="30" customHeight="1">
      <c r="D191" s="29"/>
      <c r="E191" s="29"/>
      <c r="G191" s="29"/>
      <c r="H191" s="29"/>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row>
    <row r="192" spans="4:77" s="33" customFormat="1" ht="30" customHeight="1">
      <c r="D192" s="29"/>
      <c r="E192" s="29"/>
      <c r="G192" s="29"/>
      <c r="H192" s="29"/>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row>
    <row r="193" spans="4:77" s="33" customFormat="1" ht="30" customHeight="1">
      <c r="D193" s="29"/>
      <c r="E193" s="29"/>
      <c r="G193" s="29"/>
      <c r="H193" s="29"/>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row>
    <row r="194" spans="4:77" s="33" customFormat="1" ht="30" customHeight="1">
      <c r="D194" s="29"/>
      <c r="E194" s="29"/>
      <c r="G194" s="29"/>
      <c r="H194" s="29"/>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row>
    <row r="195" spans="4:77" s="33" customFormat="1" ht="30" customHeight="1">
      <c r="D195" s="29"/>
      <c r="E195" s="29"/>
      <c r="G195" s="29"/>
      <c r="H195" s="29"/>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row>
    <row r="196" spans="4:77" s="33" customFormat="1" ht="30" customHeight="1">
      <c r="D196" s="29"/>
      <c r="E196" s="29"/>
      <c r="G196" s="29"/>
      <c r="H196" s="29"/>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row>
    <row r="197" spans="4:77" s="33" customFormat="1" ht="30" customHeight="1">
      <c r="D197" s="29"/>
      <c r="E197" s="29"/>
      <c r="G197" s="29"/>
      <c r="H197" s="29"/>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row>
    <row r="198" spans="4:77" s="33" customFormat="1" ht="30" customHeight="1">
      <c r="D198" s="29"/>
      <c r="E198" s="29"/>
      <c r="G198" s="29"/>
      <c r="H198" s="29"/>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row>
    <row r="199" spans="4:77" s="33" customFormat="1" ht="30" customHeight="1">
      <c r="D199" s="29"/>
      <c r="E199" s="29"/>
      <c r="G199" s="29"/>
      <c r="H199" s="29"/>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row>
    <row r="200" spans="4:77" s="33" customFormat="1" ht="30" customHeight="1">
      <c r="D200" s="29"/>
      <c r="E200" s="29"/>
      <c r="G200" s="29"/>
      <c r="H200" s="29"/>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row>
    <row r="201" spans="4:77" s="33" customFormat="1" ht="30" customHeight="1">
      <c r="D201" s="29"/>
      <c r="E201" s="29"/>
      <c r="G201" s="29"/>
      <c r="H201" s="29"/>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row>
    <row r="202" spans="4:77" s="33" customFormat="1" ht="30" customHeight="1">
      <c r="D202" s="29"/>
      <c r="E202" s="29"/>
      <c r="G202" s="29"/>
      <c r="H202" s="29"/>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row>
    <row r="203" spans="4:77" s="33" customFormat="1" ht="30" customHeight="1">
      <c r="D203" s="29"/>
      <c r="E203" s="29"/>
      <c r="G203" s="29"/>
      <c r="H203" s="29"/>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row>
    <row r="204" spans="4:77" s="33" customFormat="1" ht="30" customHeight="1">
      <c r="D204" s="29"/>
      <c r="E204" s="29"/>
      <c r="G204" s="29"/>
      <c r="H204" s="29"/>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row>
    <row r="205" spans="4:77" s="33" customFormat="1" ht="30" customHeight="1">
      <c r="D205" s="29"/>
      <c r="E205" s="29"/>
      <c r="G205" s="29"/>
      <c r="H205" s="29"/>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row>
    <row r="206" spans="4:77" s="33" customFormat="1" ht="30" customHeight="1">
      <c r="D206" s="29"/>
      <c r="E206" s="29"/>
      <c r="G206" s="29"/>
      <c r="H206" s="29"/>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row>
    <row r="207" spans="4:77" s="33" customFormat="1" ht="30" customHeight="1">
      <c r="D207" s="29"/>
      <c r="E207" s="29"/>
      <c r="G207" s="29"/>
      <c r="H207" s="29"/>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row>
    <row r="208" spans="4:77" s="33" customFormat="1" ht="30" customHeight="1">
      <c r="D208" s="29"/>
      <c r="E208" s="29"/>
      <c r="G208" s="29"/>
      <c r="H208" s="29"/>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row>
    <row r="209" spans="4:77" s="33" customFormat="1" ht="30" customHeight="1">
      <c r="D209" s="29"/>
      <c r="E209" s="29"/>
      <c r="G209" s="29"/>
      <c r="H209" s="29"/>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row>
    <row r="210" spans="4:77" s="33" customFormat="1" ht="30" customHeight="1">
      <c r="D210" s="29"/>
      <c r="E210" s="29"/>
      <c r="G210" s="29"/>
      <c r="H210" s="29"/>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row>
    <row r="211" spans="4:77" s="33" customFormat="1" ht="30" customHeight="1">
      <c r="D211" s="29"/>
      <c r="E211" s="29"/>
      <c r="G211" s="29"/>
      <c r="H211" s="29"/>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row>
    <row r="212" spans="4:77" s="33" customFormat="1" ht="30" customHeight="1">
      <c r="D212" s="29"/>
      <c r="E212" s="29"/>
      <c r="G212" s="29"/>
      <c r="H212" s="29"/>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row>
    <row r="213" spans="4:77" s="33" customFormat="1" ht="30" customHeight="1">
      <c r="D213" s="29"/>
      <c r="E213" s="29"/>
      <c r="G213" s="29"/>
      <c r="H213" s="29"/>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row>
    <row r="214" spans="4:77" s="33" customFormat="1" ht="30" customHeight="1">
      <c r="D214" s="29"/>
      <c r="E214" s="29"/>
      <c r="G214" s="29"/>
      <c r="H214" s="29"/>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row>
    <row r="215" spans="4:77" s="33" customFormat="1" ht="30" customHeight="1">
      <c r="D215" s="29"/>
      <c r="E215" s="29"/>
      <c r="G215" s="29"/>
      <c r="H215" s="29"/>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row>
    <row r="216" spans="4:77" s="33" customFormat="1" ht="30" customHeight="1">
      <c r="D216" s="29"/>
      <c r="E216" s="29"/>
      <c r="G216" s="29"/>
      <c r="H216" s="29"/>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row>
    <row r="217" spans="4:77" s="33" customFormat="1" ht="30" customHeight="1">
      <c r="D217" s="29"/>
      <c r="E217" s="29"/>
      <c r="G217" s="29"/>
      <c r="H217" s="29"/>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row>
    <row r="218" spans="4:77" s="33" customFormat="1" ht="30" customHeight="1">
      <c r="D218" s="29"/>
      <c r="E218" s="29"/>
      <c r="G218" s="29"/>
      <c r="H218" s="29"/>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row>
    <row r="219" spans="4:77" s="33" customFormat="1" ht="30" customHeight="1">
      <c r="D219" s="29"/>
      <c r="E219" s="29"/>
      <c r="G219" s="29"/>
      <c r="H219" s="29"/>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row>
    <row r="220" spans="4:77" s="33" customFormat="1" ht="30" customHeight="1">
      <c r="D220" s="29"/>
      <c r="E220" s="29"/>
      <c r="G220" s="29"/>
      <c r="H220" s="29"/>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row>
    <row r="221" spans="4:77" s="33" customFormat="1" ht="30" customHeight="1">
      <c r="D221" s="29"/>
      <c r="E221" s="29"/>
      <c r="G221" s="29"/>
      <c r="H221" s="29"/>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row>
    <row r="222" spans="4:77" s="33" customFormat="1" ht="30" customHeight="1">
      <c r="D222" s="29"/>
      <c r="E222" s="29"/>
      <c r="G222" s="29"/>
      <c r="H222" s="29"/>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row>
    <row r="223" spans="4:77" s="33" customFormat="1" ht="30" customHeight="1">
      <c r="D223" s="29"/>
      <c r="E223" s="29"/>
      <c r="G223" s="29"/>
      <c r="H223" s="29"/>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row>
    <row r="224" spans="4:77" s="33" customFormat="1" ht="30" customHeight="1">
      <c r="D224" s="29"/>
      <c r="E224" s="29"/>
      <c r="G224" s="29"/>
      <c r="H224" s="29"/>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row>
    <row r="225" spans="4:77" s="33" customFormat="1" ht="30" customHeight="1">
      <c r="D225" s="29"/>
      <c r="E225" s="29"/>
      <c r="G225" s="29"/>
      <c r="H225" s="29"/>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row>
    <row r="226" spans="4:77" s="33" customFormat="1" ht="30" customHeight="1">
      <c r="D226" s="29"/>
      <c r="E226" s="29"/>
      <c r="G226" s="29"/>
      <c r="H226" s="29"/>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row>
    <row r="227" spans="4:77" s="33" customFormat="1" ht="30" customHeight="1">
      <c r="D227" s="29"/>
      <c r="E227" s="29"/>
      <c r="G227" s="29"/>
      <c r="H227" s="29"/>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row>
    <row r="228" spans="4:77" s="33" customFormat="1" ht="30" customHeight="1">
      <c r="D228" s="29"/>
      <c r="E228" s="29"/>
      <c r="G228" s="29"/>
      <c r="H228" s="29"/>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row>
    <row r="229" spans="4:77" s="33" customFormat="1" ht="30" customHeight="1">
      <c r="D229" s="29"/>
      <c r="E229" s="29"/>
      <c r="G229" s="29"/>
      <c r="H229" s="29"/>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row>
    <row r="230" spans="4:77" s="33" customFormat="1" ht="30" customHeight="1">
      <c r="D230" s="29"/>
      <c r="E230" s="29"/>
      <c r="G230" s="29"/>
      <c r="H230" s="29"/>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row>
    <row r="231" spans="4:77" s="33" customFormat="1" ht="30" customHeight="1">
      <c r="D231" s="29"/>
      <c r="E231" s="29"/>
      <c r="G231" s="29"/>
      <c r="H231" s="29"/>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row>
    <row r="232" spans="4:77" s="33" customFormat="1" ht="30" customHeight="1">
      <c r="D232" s="29"/>
      <c r="E232" s="29"/>
      <c r="G232" s="29"/>
      <c r="H232" s="29"/>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row>
    <row r="233" spans="4:77" s="33" customFormat="1" ht="30" customHeight="1">
      <c r="D233" s="29"/>
      <c r="E233" s="29"/>
      <c r="G233" s="29"/>
      <c r="H233" s="29"/>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row>
    <row r="234" spans="4:77" s="33" customFormat="1" ht="30" customHeight="1">
      <c r="D234" s="29"/>
      <c r="E234" s="29"/>
      <c r="G234" s="29"/>
      <c r="H234" s="29"/>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row>
    <row r="235" spans="4:77" s="33" customFormat="1" ht="30" customHeight="1">
      <c r="D235" s="29"/>
      <c r="E235" s="29"/>
      <c r="G235" s="29"/>
      <c r="H235" s="29"/>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row>
    <row r="236" spans="4:77" s="33" customFormat="1" ht="30" customHeight="1">
      <c r="D236" s="29"/>
      <c r="E236" s="29"/>
      <c r="G236" s="29"/>
      <c r="H236" s="29"/>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row>
    <row r="237" spans="4:77" s="33" customFormat="1" ht="30" customHeight="1">
      <c r="D237" s="29"/>
      <c r="E237" s="29"/>
      <c r="G237" s="29"/>
      <c r="H237" s="29"/>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row>
    <row r="238" spans="4:77" s="33" customFormat="1" ht="30" customHeight="1">
      <c r="D238" s="29"/>
      <c r="E238" s="29"/>
      <c r="G238" s="29"/>
      <c r="H238" s="29"/>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row>
    <row r="239" spans="4:77" s="33" customFormat="1" ht="30" customHeight="1">
      <c r="D239" s="29"/>
      <c r="E239" s="29"/>
      <c r="G239" s="29"/>
      <c r="H239" s="29"/>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row>
    <row r="240" spans="4:77" s="33" customFormat="1" ht="30" customHeight="1">
      <c r="D240" s="29"/>
      <c r="E240" s="29"/>
      <c r="G240" s="29"/>
      <c r="H240" s="29"/>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row>
    <row r="241" spans="4:77" s="33" customFormat="1" ht="30" customHeight="1">
      <c r="D241" s="29"/>
      <c r="E241" s="29"/>
      <c r="G241" s="29"/>
      <c r="H241" s="29"/>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row>
    <row r="242" spans="4:77" s="33" customFormat="1" ht="30" customHeight="1">
      <c r="D242" s="29"/>
      <c r="E242" s="29"/>
      <c r="G242" s="29"/>
      <c r="H242" s="29"/>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row>
    <row r="243" spans="4:77" s="33" customFormat="1" ht="30" customHeight="1">
      <c r="D243" s="29"/>
      <c r="E243" s="29"/>
      <c r="G243" s="29"/>
      <c r="H243" s="29"/>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row>
    <row r="244" spans="4:77" s="33" customFormat="1" ht="30" customHeight="1">
      <c r="D244" s="29"/>
      <c r="E244" s="29"/>
      <c r="G244" s="29"/>
      <c r="H244" s="29"/>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row>
    <row r="245" spans="4:77" s="33" customFormat="1" ht="30" customHeight="1">
      <c r="D245" s="29"/>
      <c r="E245" s="29"/>
      <c r="G245" s="29"/>
      <c r="H245" s="29"/>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row>
    <row r="246" spans="4:77" s="33" customFormat="1" ht="30" customHeight="1">
      <c r="D246" s="29"/>
      <c r="E246" s="29"/>
      <c r="G246" s="29"/>
      <c r="H246" s="29"/>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row>
    <row r="247" spans="4:77" s="33" customFormat="1" ht="30" customHeight="1">
      <c r="D247" s="29"/>
      <c r="E247" s="29"/>
      <c r="G247" s="29"/>
      <c r="H247" s="29"/>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row>
    <row r="248" spans="4:77" s="33" customFormat="1" ht="30" customHeight="1">
      <c r="D248" s="29"/>
      <c r="E248" s="29"/>
      <c r="G248" s="29"/>
      <c r="H248" s="29"/>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row>
    <row r="249" spans="4:77" s="33" customFormat="1" ht="30" customHeight="1">
      <c r="D249" s="29"/>
      <c r="E249" s="29"/>
      <c r="G249" s="29"/>
      <c r="H249" s="29"/>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row>
    <row r="250" spans="4:77" s="33" customFormat="1" ht="30" customHeight="1">
      <c r="D250" s="29"/>
      <c r="E250" s="29"/>
      <c r="G250" s="29"/>
      <c r="H250" s="29"/>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row>
    <row r="251" spans="4:77" s="33" customFormat="1" ht="30" customHeight="1">
      <c r="D251" s="29"/>
      <c r="E251" s="29"/>
      <c r="G251" s="29"/>
      <c r="H251" s="29"/>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row>
    <row r="252" spans="4:77" s="33" customFormat="1" ht="30" customHeight="1">
      <c r="D252" s="29"/>
      <c r="E252" s="29"/>
      <c r="G252" s="29"/>
      <c r="H252" s="29"/>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row>
    <row r="253" spans="4:77" s="33" customFormat="1" ht="30" customHeight="1">
      <c r="D253" s="29"/>
      <c r="E253" s="29"/>
      <c r="G253" s="29"/>
      <c r="H253" s="29"/>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row>
    <row r="254" spans="4:77" s="33" customFormat="1" ht="30" customHeight="1">
      <c r="D254" s="29"/>
      <c r="E254" s="29"/>
      <c r="G254" s="29"/>
      <c r="H254" s="29"/>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row>
    <row r="255" spans="4:77" s="33" customFormat="1" ht="30" customHeight="1">
      <c r="D255" s="29"/>
      <c r="E255" s="29"/>
      <c r="G255" s="29"/>
      <c r="H255" s="29"/>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row>
    <row r="256" spans="4:77" s="33" customFormat="1" ht="30" customHeight="1">
      <c r="D256" s="29"/>
      <c r="E256" s="29"/>
      <c r="G256" s="29"/>
      <c r="H256" s="29"/>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row>
    <row r="257" spans="4:77" s="33" customFormat="1" ht="30" customHeight="1">
      <c r="D257" s="29"/>
      <c r="E257" s="29"/>
      <c r="G257" s="29"/>
      <c r="H257" s="29"/>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c r="BK257" s="32"/>
      <c r="BL257" s="32"/>
      <c r="BM257" s="32"/>
      <c r="BN257" s="32"/>
      <c r="BO257" s="32"/>
      <c r="BP257" s="32"/>
      <c r="BQ257" s="32"/>
      <c r="BR257" s="32"/>
      <c r="BS257" s="32"/>
      <c r="BT257" s="32"/>
      <c r="BU257" s="32"/>
      <c r="BV257" s="32"/>
      <c r="BW257" s="32"/>
      <c r="BX257" s="32"/>
      <c r="BY257" s="32"/>
    </row>
    <row r="258" spans="4:77" s="33" customFormat="1" ht="30" customHeight="1">
      <c r="D258" s="29"/>
      <c r="E258" s="29"/>
      <c r="G258" s="29"/>
      <c r="H258" s="29"/>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c r="BR258" s="32"/>
      <c r="BS258" s="32"/>
      <c r="BT258" s="32"/>
      <c r="BU258" s="32"/>
      <c r="BV258" s="32"/>
      <c r="BW258" s="32"/>
      <c r="BX258" s="32"/>
      <c r="BY258" s="32"/>
    </row>
    <row r="259" spans="4:77" s="33" customFormat="1" ht="30" customHeight="1">
      <c r="D259" s="29"/>
      <c r="E259" s="29"/>
      <c r="G259" s="29"/>
      <c r="H259" s="29"/>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row>
    <row r="260" spans="4:77" s="33" customFormat="1" ht="30" customHeight="1">
      <c r="D260" s="29"/>
      <c r="E260" s="29"/>
      <c r="G260" s="29"/>
      <c r="H260" s="29"/>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row>
    <row r="261" spans="4:77" s="33" customFormat="1" ht="30" customHeight="1">
      <c r="D261" s="29"/>
      <c r="E261" s="29"/>
      <c r="G261" s="29"/>
      <c r="H261" s="29"/>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row>
    <row r="262" spans="4:77" s="33" customFormat="1" ht="30" customHeight="1">
      <c r="D262" s="29"/>
      <c r="E262" s="29"/>
      <c r="G262" s="29"/>
      <c r="H262" s="29"/>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row>
    <row r="263" spans="4:77" s="33" customFormat="1" ht="30" customHeight="1">
      <c r="D263" s="29"/>
      <c r="E263" s="29"/>
      <c r="G263" s="29"/>
      <c r="H263" s="29"/>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row>
    <row r="264" spans="4:77" s="33" customFormat="1" ht="30" customHeight="1">
      <c r="D264" s="29"/>
      <c r="E264" s="29"/>
      <c r="G264" s="29"/>
      <c r="H264" s="29"/>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row>
    <row r="265" spans="4:77" s="33" customFormat="1" ht="30" customHeight="1">
      <c r="D265" s="29"/>
      <c r="E265" s="29"/>
      <c r="G265" s="29"/>
      <c r="H265" s="29"/>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row>
    <row r="266" spans="4:77" s="33" customFormat="1" ht="30" customHeight="1">
      <c r="D266" s="29"/>
      <c r="E266" s="29"/>
      <c r="G266" s="29"/>
      <c r="H266" s="29"/>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row>
    <row r="267" spans="4:77" s="33" customFormat="1" ht="30" customHeight="1">
      <c r="D267" s="29"/>
      <c r="E267" s="29"/>
      <c r="G267" s="29"/>
      <c r="H267" s="29"/>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row>
    <row r="268" spans="4:77" s="33" customFormat="1" ht="30" customHeight="1">
      <c r="D268" s="29"/>
      <c r="E268" s="29"/>
      <c r="G268" s="29"/>
      <c r="H268" s="29"/>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row>
    <row r="269" spans="4:77" s="33" customFormat="1" ht="30" customHeight="1">
      <c r="D269" s="29"/>
      <c r="E269" s="29"/>
      <c r="G269" s="29"/>
      <c r="H269" s="29"/>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row>
    <row r="270" spans="4:77" s="33" customFormat="1" ht="30" customHeight="1">
      <c r="D270" s="29"/>
      <c r="E270" s="29"/>
      <c r="G270" s="29"/>
      <c r="H270" s="29"/>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row>
    <row r="271" spans="4:77" s="33" customFormat="1" ht="30" customHeight="1">
      <c r="D271" s="29"/>
      <c r="E271" s="29"/>
      <c r="G271" s="29"/>
      <c r="H271" s="29"/>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row>
    <row r="272" spans="4:77" s="33" customFormat="1" ht="30" customHeight="1">
      <c r="D272" s="29"/>
      <c r="E272" s="29"/>
      <c r="G272" s="29"/>
      <c r="H272" s="29"/>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row>
    <row r="273" spans="4:77" s="33" customFormat="1" ht="30" customHeight="1">
      <c r="D273" s="29"/>
      <c r="E273" s="29"/>
      <c r="G273" s="29"/>
      <c r="H273" s="29"/>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row>
    <row r="274" spans="4:77" s="33" customFormat="1" ht="30" customHeight="1">
      <c r="D274" s="29"/>
      <c r="E274" s="29"/>
      <c r="G274" s="29"/>
      <c r="H274" s="29"/>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row>
    <row r="275" spans="4:77" s="33" customFormat="1" ht="30" customHeight="1">
      <c r="D275" s="29"/>
      <c r="E275" s="29"/>
      <c r="G275" s="29"/>
      <c r="H275" s="29"/>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row>
    <row r="276" spans="4:77" s="33" customFormat="1" ht="30" customHeight="1">
      <c r="D276" s="29"/>
      <c r="E276" s="29"/>
      <c r="G276" s="29"/>
      <c r="H276" s="29"/>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row>
    <row r="277" spans="4:77" s="33" customFormat="1" ht="30" customHeight="1">
      <c r="D277" s="29"/>
      <c r="E277" s="29"/>
      <c r="G277" s="29"/>
      <c r="H277" s="29"/>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row>
    <row r="278" spans="4:77" s="33" customFormat="1" ht="30" customHeight="1">
      <c r="D278" s="29"/>
      <c r="E278" s="29"/>
      <c r="G278" s="29"/>
      <c r="H278" s="29"/>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row>
    <row r="279" spans="4:77" s="33" customFormat="1" ht="30" customHeight="1">
      <c r="D279" s="29"/>
      <c r="E279" s="29"/>
      <c r="G279" s="29"/>
      <c r="H279" s="29"/>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row>
    <row r="280" spans="4:77" s="33" customFormat="1" ht="30" customHeight="1">
      <c r="D280" s="29"/>
      <c r="E280" s="29"/>
      <c r="G280" s="29"/>
      <c r="H280" s="29"/>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row>
    <row r="281" spans="4:77" s="33" customFormat="1" ht="30" customHeight="1">
      <c r="D281" s="29"/>
      <c r="E281" s="29"/>
      <c r="G281" s="29"/>
      <c r="H281" s="29"/>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row>
    <row r="282" spans="4:77" s="33" customFormat="1" ht="30" customHeight="1">
      <c r="D282" s="29"/>
      <c r="E282" s="29"/>
      <c r="G282" s="29"/>
      <c r="H282" s="29"/>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row>
    <row r="283" spans="4:77" s="33" customFormat="1" ht="30" customHeight="1">
      <c r="D283" s="29"/>
      <c r="E283" s="29"/>
      <c r="G283" s="29"/>
      <c r="H283" s="29"/>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row>
    <row r="284" spans="4:77" s="33" customFormat="1" ht="30" customHeight="1">
      <c r="D284" s="29"/>
      <c r="E284" s="29"/>
      <c r="G284" s="29"/>
      <c r="H284" s="29"/>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row>
    <row r="285" spans="4:77" s="33" customFormat="1" ht="30" customHeight="1">
      <c r="D285" s="29"/>
      <c r="E285" s="29"/>
      <c r="G285" s="29"/>
      <c r="H285" s="29"/>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row>
    <row r="286" spans="4:77" s="33" customFormat="1" ht="30" customHeight="1">
      <c r="D286" s="29"/>
      <c r="E286" s="29"/>
      <c r="G286" s="29"/>
      <c r="H286" s="29"/>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row>
    <row r="287" spans="4:77" s="33" customFormat="1" ht="30" customHeight="1">
      <c r="D287" s="29"/>
      <c r="E287" s="29"/>
      <c r="G287" s="29"/>
      <c r="H287" s="29"/>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row>
    <row r="288" spans="4:77" s="33" customFormat="1" ht="30" customHeight="1">
      <c r="D288" s="29"/>
      <c r="E288" s="29"/>
      <c r="G288" s="29"/>
      <c r="H288" s="29"/>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row>
    <row r="289" spans="4:77" s="33" customFormat="1" ht="30" customHeight="1">
      <c r="D289" s="29"/>
      <c r="E289" s="29"/>
      <c r="G289" s="29"/>
      <c r="H289" s="29"/>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row>
    <row r="290" spans="4:77" s="33" customFormat="1" ht="30" customHeight="1">
      <c r="D290" s="29"/>
      <c r="E290" s="29"/>
      <c r="G290" s="29"/>
      <c r="H290" s="29"/>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row>
    <row r="291" spans="4:77" s="33" customFormat="1" ht="30" customHeight="1">
      <c r="D291" s="29"/>
      <c r="E291" s="29"/>
      <c r="G291" s="29"/>
      <c r="H291" s="29"/>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row>
    <row r="292" spans="4:77" s="33" customFormat="1" ht="30" customHeight="1">
      <c r="D292" s="29"/>
      <c r="E292" s="29"/>
      <c r="G292" s="29"/>
      <c r="H292" s="29"/>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row>
    <row r="293" spans="4:77" s="33" customFormat="1" ht="30" customHeight="1">
      <c r="D293" s="29"/>
      <c r="E293" s="29"/>
      <c r="G293" s="29"/>
      <c r="H293" s="29"/>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row>
    <row r="294" spans="4:77" s="33" customFormat="1" ht="30" customHeight="1">
      <c r="D294" s="29"/>
      <c r="E294" s="29"/>
      <c r="G294" s="29"/>
      <c r="H294" s="29"/>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row>
    <row r="295" spans="4:77" s="33" customFormat="1" ht="30" customHeight="1">
      <c r="D295" s="29"/>
      <c r="E295" s="29"/>
      <c r="G295" s="29"/>
      <c r="H295" s="29"/>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row>
    <row r="296" spans="4:77" s="33" customFormat="1" ht="30" customHeight="1">
      <c r="D296" s="29"/>
      <c r="E296" s="29"/>
      <c r="G296" s="29"/>
      <c r="H296" s="29"/>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c r="BR296" s="32"/>
      <c r="BS296" s="32"/>
      <c r="BT296" s="32"/>
      <c r="BU296" s="32"/>
      <c r="BV296" s="32"/>
      <c r="BW296" s="32"/>
      <c r="BX296" s="32"/>
      <c r="BY296" s="32"/>
    </row>
    <row r="297" spans="4:77" s="33" customFormat="1" ht="30" customHeight="1">
      <c r="D297" s="29"/>
      <c r="E297" s="29"/>
      <c r="G297" s="29"/>
      <c r="H297" s="29"/>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c r="BI297" s="32"/>
      <c r="BJ297" s="32"/>
      <c r="BK297" s="32"/>
      <c r="BL297" s="32"/>
      <c r="BM297" s="32"/>
      <c r="BN297" s="32"/>
      <c r="BO297" s="32"/>
      <c r="BP297" s="32"/>
      <c r="BQ297" s="32"/>
      <c r="BR297" s="32"/>
      <c r="BS297" s="32"/>
      <c r="BT297" s="32"/>
      <c r="BU297" s="32"/>
      <c r="BV297" s="32"/>
      <c r="BW297" s="32"/>
      <c r="BX297" s="32"/>
      <c r="BY297" s="32"/>
    </row>
    <row r="298" spans="4:77" s="33" customFormat="1" ht="30" customHeight="1">
      <c r="D298" s="29"/>
      <c r="E298" s="29"/>
      <c r="G298" s="29"/>
      <c r="H298" s="29"/>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32"/>
      <c r="BO298" s="32"/>
      <c r="BP298" s="32"/>
      <c r="BQ298" s="32"/>
      <c r="BR298" s="32"/>
      <c r="BS298" s="32"/>
      <c r="BT298" s="32"/>
      <c r="BU298" s="32"/>
      <c r="BV298" s="32"/>
      <c r="BW298" s="32"/>
      <c r="BX298" s="32"/>
      <c r="BY298" s="32"/>
    </row>
    <row r="299" spans="4:77" s="33" customFormat="1" ht="30" customHeight="1">
      <c r="D299" s="29"/>
      <c r="E299" s="29"/>
      <c r="G299" s="29"/>
      <c r="H299" s="29"/>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row>
    <row r="300" spans="4:77" s="33" customFormat="1" ht="30" customHeight="1">
      <c r="D300" s="29"/>
      <c r="E300" s="29"/>
      <c r="G300" s="29"/>
      <c r="H300" s="29"/>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row>
    <row r="301" spans="4:77" s="33" customFormat="1" ht="30" customHeight="1">
      <c r="D301" s="29"/>
      <c r="E301" s="29"/>
      <c r="G301" s="29"/>
      <c r="H301" s="29"/>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32"/>
      <c r="BP301" s="32"/>
      <c r="BQ301" s="32"/>
      <c r="BR301" s="32"/>
      <c r="BS301" s="32"/>
      <c r="BT301" s="32"/>
      <c r="BU301" s="32"/>
      <c r="BV301" s="32"/>
      <c r="BW301" s="32"/>
      <c r="BX301" s="32"/>
      <c r="BY301" s="32"/>
    </row>
    <row r="302" spans="4:77" s="33" customFormat="1" ht="30" customHeight="1">
      <c r="D302" s="29"/>
      <c r="E302" s="29"/>
      <c r="G302" s="29"/>
      <c r="H302" s="29"/>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c r="BJ302" s="32"/>
      <c r="BK302" s="32"/>
      <c r="BL302" s="32"/>
      <c r="BM302" s="32"/>
      <c r="BN302" s="32"/>
      <c r="BO302" s="32"/>
      <c r="BP302" s="32"/>
      <c r="BQ302" s="32"/>
      <c r="BR302" s="32"/>
      <c r="BS302" s="32"/>
      <c r="BT302" s="32"/>
      <c r="BU302" s="32"/>
      <c r="BV302" s="32"/>
      <c r="BW302" s="32"/>
      <c r="BX302" s="32"/>
      <c r="BY302" s="32"/>
    </row>
    <row r="303" spans="4:77" s="33" customFormat="1" ht="30" customHeight="1">
      <c r="D303" s="29"/>
      <c r="E303" s="29"/>
      <c r="G303" s="29"/>
      <c r="H303" s="29"/>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c r="BI303" s="32"/>
      <c r="BJ303" s="32"/>
      <c r="BK303" s="32"/>
      <c r="BL303" s="32"/>
      <c r="BM303" s="32"/>
      <c r="BN303" s="32"/>
      <c r="BO303" s="32"/>
      <c r="BP303" s="32"/>
      <c r="BQ303" s="32"/>
      <c r="BR303" s="32"/>
      <c r="BS303" s="32"/>
      <c r="BT303" s="32"/>
      <c r="BU303" s="32"/>
      <c r="BV303" s="32"/>
      <c r="BW303" s="32"/>
      <c r="BX303" s="32"/>
      <c r="BY303" s="32"/>
    </row>
    <row r="304" spans="4:77" s="33" customFormat="1" ht="30" customHeight="1">
      <c r="D304" s="29"/>
      <c r="E304" s="29"/>
      <c r="G304" s="29"/>
      <c r="H304" s="29"/>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c r="BI304" s="32"/>
      <c r="BJ304" s="32"/>
      <c r="BK304" s="32"/>
      <c r="BL304" s="32"/>
      <c r="BM304" s="32"/>
      <c r="BN304" s="32"/>
      <c r="BO304" s="32"/>
      <c r="BP304" s="32"/>
      <c r="BQ304" s="32"/>
      <c r="BR304" s="32"/>
      <c r="BS304" s="32"/>
      <c r="BT304" s="32"/>
      <c r="BU304" s="32"/>
      <c r="BV304" s="32"/>
      <c r="BW304" s="32"/>
      <c r="BX304" s="32"/>
      <c r="BY304" s="32"/>
    </row>
    <row r="305" spans="4:77" s="33" customFormat="1" ht="30" customHeight="1">
      <c r="D305" s="29"/>
      <c r="E305" s="29"/>
      <c r="G305" s="29"/>
      <c r="H305" s="29"/>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32"/>
      <c r="BP305" s="32"/>
      <c r="BQ305" s="32"/>
      <c r="BR305" s="32"/>
      <c r="BS305" s="32"/>
      <c r="BT305" s="32"/>
      <c r="BU305" s="32"/>
      <c r="BV305" s="32"/>
      <c r="BW305" s="32"/>
      <c r="BX305" s="32"/>
      <c r="BY305" s="32"/>
    </row>
    <row r="306" spans="4:77" s="33" customFormat="1" ht="30" customHeight="1">
      <c r="D306" s="29"/>
      <c r="E306" s="29"/>
      <c r="G306" s="29"/>
      <c r="H306" s="29"/>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row>
    <row r="307" spans="4:77" s="33" customFormat="1" ht="30" customHeight="1">
      <c r="D307" s="29"/>
      <c r="E307" s="29"/>
      <c r="G307" s="29"/>
      <c r="H307" s="29"/>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2"/>
      <c r="BW307" s="32"/>
      <c r="BX307" s="32"/>
      <c r="BY307" s="32"/>
    </row>
    <row r="308" spans="4:77" s="33" customFormat="1" ht="30" customHeight="1">
      <c r="D308" s="29"/>
      <c r="E308" s="29"/>
      <c r="G308" s="29"/>
      <c r="H308" s="29"/>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c r="BJ308" s="32"/>
      <c r="BK308" s="32"/>
      <c r="BL308" s="32"/>
      <c r="BM308" s="32"/>
      <c r="BN308" s="32"/>
      <c r="BO308" s="32"/>
      <c r="BP308" s="32"/>
      <c r="BQ308" s="32"/>
      <c r="BR308" s="32"/>
      <c r="BS308" s="32"/>
      <c r="BT308" s="32"/>
      <c r="BU308" s="32"/>
      <c r="BV308" s="32"/>
      <c r="BW308" s="32"/>
      <c r="BX308" s="32"/>
      <c r="BY308" s="32"/>
    </row>
    <row r="309" spans="4:77" s="33" customFormat="1" ht="30" customHeight="1">
      <c r="D309" s="29"/>
      <c r="E309" s="29"/>
      <c r="G309" s="29"/>
      <c r="H309" s="29"/>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c r="BK309" s="32"/>
      <c r="BL309" s="32"/>
      <c r="BM309" s="32"/>
      <c r="BN309" s="32"/>
      <c r="BO309" s="32"/>
      <c r="BP309" s="32"/>
      <c r="BQ309" s="32"/>
      <c r="BR309" s="32"/>
      <c r="BS309" s="32"/>
      <c r="BT309" s="32"/>
      <c r="BU309" s="32"/>
      <c r="BV309" s="32"/>
      <c r="BW309" s="32"/>
      <c r="BX309" s="32"/>
      <c r="BY309" s="32"/>
    </row>
    <row r="310" spans="4:77" s="33" customFormat="1" ht="30" customHeight="1">
      <c r="D310" s="29"/>
      <c r="E310" s="29"/>
      <c r="G310" s="29"/>
      <c r="H310" s="29"/>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c r="BR310" s="32"/>
      <c r="BS310" s="32"/>
      <c r="BT310" s="32"/>
      <c r="BU310" s="32"/>
      <c r="BV310" s="32"/>
      <c r="BW310" s="32"/>
      <c r="BX310" s="32"/>
      <c r="BY310" s="32"/>
    </row>
    <row r="311" spans="4:77" s="33" customFormat="1" ht="30" customHeight="1">
      <c r="D311" s="29"/>
      <c r="E311" s="29"/>
      <c r="G311" s="29"/>
      <c r="H311" s="29"/>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32"/>
      <c r="BP311" s="32"/>
      <c r="BQ311" s="32"/>
      <c r="BR311" s="32"/>
      <c r="BS311" s="32"/>
      <c r="BT311" s="32"/>
      <c r="BU311" s="32"/>
      <c r="BV311" s="32"/>
      <c r="BW311" s="32"/>
      <c r="BX311" s="32"/>
      <c r="BY311" s="32"/>
    </row>
    <row r="312" spans="4:77" s="33" customFormat="1" ht="30" customHeight="1">
      <c r="D312" s="29"/>
      <c r="E312" s="29"/>
      <c r="G312" s="29"/>
      <c r="H312" s="29"/>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c r="BK312" s="32"/>
      <c r="BL312" s="32"/>
      <c r="BM312" s="32"/>
      <c r="BN312" s="32"/>
      <c r="BO312" s="32"/>
      <c r="BP312" s="32"/>
      <c r="BQ312" s="32"/>
      <c r="BR312" s="32"/>
      <c r="BS312" s="32"/>
      <c r="BT312" s="32"/>
      <c r="BU312" s="32"/>
      <c r="BV312" s="32"/>
      <c r="BW312" s="32"/>
      <c r="BX312" s="32"/>
      <c r="BY312" s="32"/>
    </row>
    <row r="313" spans="4:77" s="33" customFormat="1" ht="30" customHeight="1">
      <c r="D313" s="29"/>
      <c r="E313" s="29"/>
      <c r="G313" s="29"/>
      <c r="H313" s="29"/>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c r="BR313" s="32"/>
      <c r="BS313" s="32"/>
      <c r="BT313" s="32"/>
      <c r="BU313" s="32"/>
      <c r="BV313" s="32"/>
      <c r="BW313" s="32"/>
      <c r="BX313" s="32"/>
      <c r="BY313" s="32"/>
    </row>
    <row r="314" spans="4:77" s="33" customFormat="1" ht="30" customHeight="1">
      <c r="D314" s="29"/>
      <c r="E314" s="29"/>
      <c r="G314" s="29"/>
      <c r="H314" s="29"/>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c r="BR314" s="32"/>
      <c r="BS314" s="32"/>
      <c r="BT314" s="32"/>
      <c r="BU314" s="32"/>
      <c r="BV314" s="32"/>
      <c r="BW314" s="32"/>
      <c r="BX314" s="32"/>
      <c r="BY314" s="32"/>
    </row>
    <row r="315" spans="4:77" s="33" customFormat="1" ht="30" customHeight="1">
      <c r="D315" s="29"/>
      <c r="E315" s="29"/>
      <c r="G315" s="29"/>
      <c r="H315" s="29"/>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c r="BI315" s="32"/>
      <c r="BJ315" s="32"/>
      <c r="BK315" s="32"/>
      <c r="BL315" s="32"/>
      <c r="BM315" s="32"/>
      <c r="BN315" s="32"/>
      <c r="BO315" s="32"/>
      <c r="BP315" s="32"/>
      <c r="BQ315" s="32"/>
      <c r="BR315" s="32"/>
      <c r="BS315" s="32"/>
      <c r="BT315" s="32"/>
      <c r="BU315" s="32"/>
      <c r="BV315" s="32"/>
      <c r="BW315" s="32"/>
      <c r="BX315" s="32"/>
      <c r="BY315" s="32"/>
    </row>
    <row r="316" spans="4:77" s="33" customFormat="1" ht="30" customHeight="1">
      <c r="D316" s="29"/>
      <c r="E316" s="29"/>
      <c r="G316" s="29"/>
      <c r="H316" s="29"/>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c r="BR316" s="32"/>
      <c r="BS316" s="32"/>
      <c r="BT316" s="32"/>
      <c r="BU316" s="32"/>
      <c r="BV316" s="32"/>
      <c r="BW316" s="32"/>
      <c r="BX316" s="32"/>
      <c r="BY316" s="32"/>
    </row>
    <row r="317" spans="4:77" s="33" customFormat="1" ht="30" customHeight="1">
      <c r="D317" s="29"/>
      <c r="E317" s="29"/>
      <c r="G317" s="29"/>
      <c r="H317" s="29"/>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c r="BR317" s="32"/>
      <c r="BS317" s="32"/>
      <c r="BT317" s="32"/>
      <c r="BU317" s="32"/>
      <c r="BV317" s="32"/>
      <c r="BW317" s="32"/>
      <c r="BX317" s="32"/>
      <c r="BY317" s="32"/>
    </row>
    <row r="318" spans="4:77" s="33" customFormat="1" ht="30" customHeight="1">
      <c r="D318" s="29"/>
      <c r="E318" s="29"/>
      <c r="G318" s="29"/>
      <c r="H318" s="29"/>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c r="BJ318" s="32"/>
      <c r="BK318" s="32"/>
      <c r="BL318" s="32"/>
      <c r="BM318" s="32"/>
      <c r="BN318" s="32"/>
      <c r="BO318" s="32"/>
      <c r="BP318" s="32"/>
      <c r="BQ318" s="32"/>
      <c r="BR318" s="32"/>
      <c r="BS318" s="32"/>
      <c r="BT318" s="32"/>
      <c r="BU318" s="32"/>
      <c r="BV318" s="32"/>
      <c r="BW318" s="32"/>
      <c r="BX318" s="32"/>
      <c r="BY318" s="32"/>
    </row>
    <row r="319" spans="4:77" s="33" customFormat="1" ht="30" customHeight="1">
      <c r="D319" s="29"/>
      <c r="E319" s="29"/>
      <c r="G319" s="29"/>
      <c r="H319" s="29"/>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32"/>
      <c r="BP319" s="32"/>
      <c r="BQ319" s="32"/>
      <c r="BR319" s="32"/>
      <c r="BS319" s="32"/>
      <c r="BT319" s="32"/>
      <c r="BU319" s="32"/>
      <c r="BV319" s="32"/>
      <c r="BW319" s="32"/>
      <c r="BX319" s="32"/>
      <c r="BY319" s="32"/>
    </row>
    <row r="320" spans="4:77" s="33" customFormat="1" ht="30" customHeight="1">
      <c r="D320" s="29"/>
      <c r="E320" s="29"/>
      <c r="G320" s="29"/>
      <c r="H320" s="29"/>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c r="BJ320" s="32"/>
      <c r="BK320" s="32"/>
      <c r="BL320" s="32"/>
      <c r="BM320" s="32"/>
      <c r="BN320" s="32"/>
      <c r="BO320" s="32"/>
      <c r="BP320" s="32"/>
      <c r="BQ320" s="32"/>
      <c r="BR320" s="32"/>
      <c r="BS320" s="32"/>
      <c r="BT320" s="32"/>
      <c r="BU320" s="32"/>
      <c r="BV320" s="32"/>
      <c r="BW320" s="32"/>
      <c r="BX320" s="32"/>
      <c r="BY320" s="32"/>
    </row>
    <row r="321" spans="4:77" s="33" customFormat="1" ht="30" customHeight="1">
      <c r="D321" s="29"/>
      <c r="E321" s="29"/>
      <c r="G321" s="29"/>
      <c r="H321" s="29"/>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row>
    <row r="322" spans="4:77" s="33" customFormat="1" ht="30" customHeight="1">
      <c r="D322" s="29"/>
      <c r="E322" s="29"/>
      <c r="G322" s="29"/>
      <c r="H322" s="29"/>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c r="BR322" s="32"/>
      <c r="BS322" s="32"/>
      <c r="BT322" s="32"/>
      <c r="BU322" s="32"/>
      <c r="BV322" s="32"/>
      <c r="BW322" s="32"/>
      <c r="BX322" s="32"/>
      <c r="BY322" s="32"/>
    </row>
    <row r="323" spans="4:77" s="33" customFormat="1" ht="30" customHeight="1">
      <c r="D323" s="29"/>
      <c r="E323" s="29"/>
      <c r="G323" s="29"/>
      <c r="H323" s="29"/>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row>
    <row r="324" spans="4:77" s="33" customFormat="1" ht="30" customHeight="1">
      <c r="D324" s="29"/>
      <c r="E324" s="29"/>
      <c r="G324" s="29"/>
      <c r="H324" s="29"/>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2"/>
      <c r="BW324" s="32"/>
      <c r="BX324" s="32"/>
      <c r="BY324" s="32"/>
    </row>
    <row r="325" spans="4:77" s="33" customFormat="1" ht="30" customHeight="1">
      <c r="D325" s="29"/>
      <c r="E325" s="29"/>
      <c r="G325" s="29"/>
      <c r="H325" s="29"/>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c r="BR325" s="32"/>
      <c r="BS325" s="32"/>
      <c r="BT325" s="32"/>
      <c r="BU325" s="32"/>
      <c r="BV325" s="32"/>
      <c r="BW325" s="32"/>
      <c r="BX325" s="32"/>
      <c r="BY325" s="32"/>
    </row>
    <row r="326" spans="4:77" s="33" customFormat="1" ht="30" customHeight="1">
      <c r="D326" s="29"/>
      <c r="E326" s="29"/>
      <c r="G326" s="29"/>
      <c r="H326" s="29"/>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c r="BT326" s="32"/>
      <c r="BU326" s="32"/>
      <c r="BV326" s="32"/>
      <c r="BW326" s="32"/>
      <c r="BX326" s="32"/>
      <c r="BY326" s="32"/>
    </row>
    <row r="327" spans="4:77" s="33" customFormat="1" ht="30" customHeight="1">
      <c r="D327" s="29"/>
      <c r="E327" s="29"/>
      <c r="G327" s="29"/>
      <c r="H327" s="29"/>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c r="BJ327" s="32"/>
      <c r="BK327" s="32"/>
      <c r="BL327" s="32"/>
      <c r="BM327" s="32"/>
      <c r="BN327" s="32"/>
      <c r="BO327" s="32"/>
      <c r="BP327" s="32"/>
      <c r="BQ327" s="32"/>
      <c r="BR327" s="32"/>
      <c r="BS327" s="32"/>
      <c r="BT327" s="32"/>
      <c r="BU327" s="32"/>
      <c r="BV327" s="32"/>
      <c r="BW327" s="32"/>
      <c r="BX327" s="32"/>
      <c r="BY327" s="32"/>
    </row>
    <row r="328" spans="4:77" s="33" customFormat="1" ht="30" customHeight="1">
      <c r="D328" s="29"/>
      <c r="E328" s="29"/>
      <c r="G328" s="29"/>
      <c r="H328" s="29"/>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32"/>
      <c r="BP328" s="32"/>
      <c r="BQ328" s="32"/>
      <c r="BR328" s="32"/>
      <c r="BS328" s="32"/>
      <c r="BT328" s="32"/>
      <c r="BU328" s="32"/>
      <c r="BV328" s="32"/>
      <c r="BW328" s="32"/>
      <c r="BX328" s="32"/>
      <c r="BY328" s="32"/>
    </row>
    <row r="329" spans="4:77" s="33" customFormat="1" ht="30" customHeight="1">
      <c r="D329" s="29"/>
      <c r="E329" s="29"/>
      <c r="G329" s="29"/>
      <c r="H329" s="29"/>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c r="BR329" s="32"/>
      <c r="BS329" s="32"/>
      <c r="BT329" s="32"/>
      <c r="BU329" s="32"/>
      <c r="BV329" s="32"/>
      <c r="BW329" s="32"/>
      <c r="BX329" s="32"/>
      <c r="BY329" s="32"/>
    </row>
    <row r="330" spans="4:77" s="33" customFormat="1" ht="30" customHeight="1">
      <c r="D330" s="29"/>
      <c r="E330" s="29"/>
      <c r="G330" s="29"/>
      <c r="H330" s="29"/>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BI330" s="32"/>
      <c r="BJ330" s="32"/>
      <c r="BK330" s="32"/>
      <c r="BL330" s="32"/>
      <c r="BM330" s="32"/>
      <c r="BN330" s="32"/>
      <c r="BO330" s="32"/>
      <c r="BP330" s="32"/>
      <c r="BQ330" s="32"/>
      <c r="BR330" s="32"/>
      <c r="BS330" s="32"/>
      <c r="BT330" s="32"/>
      <c r="BU330" s="32"/>
      <c r="BV330" s="32"/>
      <c r="BW330" s="32"/>
      <c r="BX330" s="32"/>
      <c r="BY330" s="32"/>
    </row>
    <row r="331" spans="4:77" s="33" customFormat="1" ht="30" customHeight="1">
      <c r="D331" s="29"/>
      <c r="E331" s="29"/>
      <c r="G331" s="29"/>
      <c r="H331" s="29"/>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c r="BI331" s="32"/>
      <c r="BJ331" s="32"/>
      <c r="BK331" s="32"/>
      <c r="BL331" s="32"/>
      <c r="BM331" s="32"/>
      <c r="BN331" s="32"/>
      <c r="BO331" s="32"/>
      <c r="BP331" s="32"/>
      <c r="BQ331" s="32"/>
      <c r="BR331" s="32"/>
      <c r="BS331" s="32"/>
      <c r="BT331" s="32"/>
      <c r="BU331" s="32"/>
      <c r="BV331" s="32"/>
      <c r="BW331" s="32"/>
      <c r="BX331" s="32"/>
      <c r="BY331" s="32"/>
    </row>
    <row r="332" spans="4:77" s="33" customFormat="1" ht="30" customHeight="1">
      <c r="D332" s="29"/>
      <c r="E332" s="29"/>
      <c r="G332" s="29"/>
      <c r="H332" s="29"/>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c r="BI332" s="32"/>
      <c r="BJ332" s="32"/>
      <c r="BK332" s="32"/>
      <c r="BL332" s="32"/>
      <c r="BM332" s="32"/>
      <c r="BN332" s="32"/>
      <c r="BO332" s="32"/>
      <c r="BP332" s="32"/>
      <c r="BQ332" s="32"/>
      <c r="BR332" s="32"/>
      <c r="BS332" s="32"/>
      <c r="BT332" s="32"/>
      <c r="BU332" s="32"/>
      <c r="BV332" s="32"/>
      <c r="BW332" s="32"/>
      <c r="BX332" s="32"/>
      <c r="BY332" s="32"/>
    </row>
    <row r="333" spans="4:77" s="33" customFormat="1" ht="30" customHeight="1">
      <c r="D333" s="29"/>
      <c r="E333" s="29"/>
      <c r="G333" s="29"/>
      <c r="H333" s="29"/>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c r="BK333" s="32"/>
      <c r="BL333" s="32"/>
      <c r="BM333" s="32"/>
      <c r="BN333" s="32"/>
      <c r="BO333" s="32"/>
      <c r="BP333" s="32"/>
      <c r="BQ333" s="32"/>
      <c r="BR333" s="32"/>
      <c r="BS333" s="32"/>
      <c r="BT333" s="32"/>
      <c r="BU333" s="32"/>
      <c r="BV333" s="32"/>
      <c r="BW333" s="32"/>
      <c r="BX333" s="32"/>
      <c r="BY333" s="32"/>
    </row>
    <row r="334" spans="4:77" s="33" customFormat="1" ht="30" customHeight="1">
      <c r="D334" s="29"/>
      <c r="E334" s="29"/>
      <c r="G334" s="29"/>
      <c r="H334" s="29"/>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c r="BJ334" s="32"/>
      <c r="BK334" s="32"/>
      <c r="BL334" s="32"/>
      <c r="BM334" s="32"/>
      <c r="BN334" s="32"/>
      <c r="BO334" s="32"/>
      <c r="BP334" s="32"/>
      <c r="BQ334" s="32"/>
      <c r="BR334" s="32"/>
      <c r="BS334" s="32"/>
      <c r="BT334" s="32"/>
      <c r="BU334" s="32"/>
      <c r="BV334" s="32"/>
      <c r="BW334" s="32"/>
      <c r="BX334" s="32"/>
      <c r="BY334" s="32"/>
    </row>
    <row r="335" spans="4:77" s="33" customFormat="1" ht="30" customHeight="1">
      <c r="D335" s="29"/>
      <c r="E335" s="29"/>
      <c r="G335" s="29"/>
      <c r="H335" s="29"/>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c r="BI335" s="32"/>
      <c r="BJ335" s="32"/>
      <c r="BK335" s="32"/>
      <c r="BL335" s="32"/>
      <c r="BM335" s="32"/>
      <c r="BN335" s="32"/>
      <c r="BO335" s="32"/>
      <c r="BP335" s="32"/>
      <c r="BQ335" s="32"/>
      <c r="BR335" s="32"/>
      <c r="BS335" s="32"/>
      <c r="BT335" s="32"/>
      <c r="BU335" s="32"/>
      <c r="BV335" s="32"/>
      <c r="BW335" s="32"/>
      <c r="BX335" s="32"/>
      <c r="BY335" s="32"/>
    </row>
    <row r="336" spans="4:77" s="33" customFormat="1" ht="30" customHeight="1">
      <c r="D336" s="29"/>
      <c r="E336" s="29"/>
      <c r="G336" s="29"/>
      <c r="H336" s="29"/>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c r="BJ336" s="32"/>
      <c r="BK336" s="32"/>
      <c r="BL336" s="32"/>
      <c r="BM336" s="32"/>
      <c r="BN336" s="32"/>
      <c r="BO336" s="32"/>
      <c r="BP336" s="32"/>
      <c r="BQ336" s="32"/>
      <c r="BR336" s="32"/>
      <c r="BS336" s="32"/>
      <c r="BT336" s="32"/>
      <c r="BU336" s="32"/>
      <c r="BV336" s="32"/>
      <c r="BW336" s="32"/>
      <c r="BX336" s="32"/>
      <c r="BY336" s="32"/>
    </row>
    <row r="337" spans="4:77" s="33" customFormat="1" ht="30" customHeight="1">
      <c r="D337" s="29"/>
      <c r="E337" s="29"/>
      <c r="G337" s="29"/>
      <c r="H337" s="29"/>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c r="BI337" s="32"/>
      <c r="BJ337" s="32"/>
      <c r="BK337" s="32"/>
      <c r="BL337" s="32"/>
      <c r="BM337" s="32"/>
      <c r="BN337" s="32"/>
      <c r="BO337" s="32"/>
      <c r="BP337" s="32"/>
      <c r="BQ337" s="32"/>
      <c r="BR337" s="32"/>
      <c r="BS337" s="32"/>
      <c r="BT337" s="32"/>
      <c r="BU337" s="32"/>
      <c r="BV337" s="32"/>
      <c r="BW337" s="32"/>
      <c r="BX337" s="32"/>
      <c r="BY337" s="32"/>
    </row>
    <row r="338" spans="4:77" s="33" customFormat="1" ht="30" customHeight="1">
      <c r="D338" s="29"/>
      <c r="E338" s="29"/>
      <c r="G338" s="29"/>
      <c r="H338" s="29"/>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c r="BI338" s="32"/>
      <c r="BJ338" s="32"/>
      <c r="BK338" s="32"/>
      <c r="BL338" s="32"/>
      <c r="BM338" s="32"/>
      <c r="BN338" s="32"/>
      <c r="BO338" s="32"/>
      <c r="BP338" s="32"/>
      <c r="BQ338" s="32"/>
      <c r="BR338" s="32"/>
      <c r="BS338" s="32"/>
      <c r="BT338" s="32"/>
      <c r="BU338" s="32"/>
      <c r="BV338" s="32"/>
      <c r="BW338" s="32"/>
      <c r="BX338" s="32"/>
      <c r="BY338" s="32"/>
    </row>
    <row r="339" spans="4:77" s="33" customFormat="1" ht="30" customHeight="1">
      <c r="D339" s="29"/>
      <c r="E339" s="29"/>
      <c r="G339" s="29"/>
      <c r="H339" s="29"/>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c r="BI339" s="32"/>
      <c r="BJ339" s="32"/>
      <c r="BK339" s="32"/>
      <c r="BL339" s="32"/>
      <c r="BM339" s="32"/>
      <c r="BN339" s="32"/>
      <c r="BO339" s="32"/>
      <c r="BP339" s="32"/>
      <c r="BQ339" s="32"/>
      <c r="BR339" s="32"/>
      <c r="BS339" s="32"/>
      <c r="BT339" s="32"/>
      <c r="BU339" s="32"/>
      <c r="BV339" s="32"/>
      <c r="BW339" s="32"/>
      <c r="BX339" s="32"/>
      <c r="BY339" s="32"/>
    </row>
    <row r="340" spans="4:77" s="33" customFormat="1" ht="30" customHeight="1">
      <c r="D340" s="29"/>
      <c r="E340" s="29"/>
      <c r="G340" s="29"/>
      <c r="H340" s="29"/>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c r="BI340" s="32"/>
      <c r="BJ340" s="32"/>
      <c r="BK340" s="32"/>
      <c r="BL340" s="32"/>
      <c r="BM340" s="32"/>
      <c r="BN340" s="32"/>
      <c r="BO340" s="32"/>
      <c r="BP340" s="32"/>
      <c r="BQ340" s="32"/>
      <c r="BR340" s="32"/>
      <c r="BS340" s="32"/>
      <c r="BT340" s="32"/>
      <c r="BU340" s="32"/>
      <c r="BV340" s="32"/>
      <c r="BW340" s="32"/>
      <c r="BX340" s="32"/>
      <c r="BY340" s="32"/>
    </row>
    <row r="341" spans="4:77" s="33" customFormat="1" ht="30" customHeight="1">
      <c r="D341" s="29"/>
      <c r="E341" s="29"/>
      <c r="G341" s="29"/>
      <c r="H341" s="29"/>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c r="BI341" s="32"/>
      <c r="BJ341" s="32"/>
      <c r="BK341" s="32"/>
      <c r="BL341" s="32"/>
      <c r="BM341" s="32"/>
      <c r="BN341" s="32"/>
      <c r="BO341" s="32"/>
      <c r="BP341" s="32"/>
      <c r="BQ341" s="32"/>
      <c r="BR341" s="32"/>
      <c r="BS341" s="32"/>
      <c r="BT341" s="32"/>
      <c r="BU341" s="32"/>
      <c r="BV341" s="32"/>
      <c r="BW341" s="32"/>
      <c r="BX341" s="32"/>
      <c r="BY341" s="32"/>
    </row>
    <row r="342" spans="4:77" s="33" customFormat="1" ht="30" customHeight="1">
      <c r="D342" s="29"/>
      <c r="E342" s="29"/>
      <c r="G342" s="29"/>
      <c r="H342" s="29"/>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c r="BJ342" s="32"/>
      <c r="BK342" s="32"/>
      <c r="BL342" s="32"/>
      <c r="BM342" s="32"/>
      <c r="BN342" s="32"/>
      <c r="BO342" s="32"/>
      <c r="BP342" s="32"/>
      <c r="BQ342" s="32"/>
      <c r="BR342" s="32"/>
      <c r="BS342" s="32"/>
      <c r="BT342" s="32"/>
      <c r="BU342" s="32"/>
      <c r="BV342" s="32"/>
      <c r="BW342" s="32"/>
      <c r="BX342" s="32"/>
      <c r="BY342" s="32"/>
    </row>
    <row r="343" spans="4:77" s="33" customFormat="1" ht="30" customHeight="1">
      <c r="D343" s="29"/>
      <c r="E343" s="29"/>
      <c r="G343" s="29"/>
      <c r="H343" s="29"/>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c r="BI343" s="32"/>
      <c r="BJ343" s="32"/>
      <c r="BK343" s="32"/>
      <c r="BL343" s="32"/>
      <c r="BM343" s="32"/>
      <c r="BN343" s="32"/>
      <c r="BO343" s="32"/>
      <c r="BP343" s="32"/>
      <c r="BQ343" s="32"/>
      <c r="BR343" s="32"/>
      <c r="BS343" s="32"/>
      <c r="BT343" s="32"/>
      <c r="BU343" s="32"/>
      <c r="BV343" s="32"/>
      <c r="BW343" s="32"/>
      <c r="BX343" s="32"/>
      <c r="BY343" s="32"/>
    </row>
    <row r="344" spans="4:77" s="33" customFormat="1" ht="30" customHeight="1">
      <c r="D344" s="29"/>
      <c r="E344" s="29"/>
      <c r="G344" s="29"/>
      <c r="H344" s="29"/>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c r="BI344" s="32"/>
      <c r="BJ344" s="32"/>
      <c r="BK344" s="32"/>
      <c r="BL344" s="32"/>
      <c r="BM344" s="32"/>
      <c r="BN344" s="32"/>
      <c r="BO344" s="32"/>
      <c r="BP344" s="32"/>
      <c r="BQ344" s="32"/>
      <c r="BR344" s="32"/>
      <c r="BS344" s="32"/>
      <c r="BT344" s="32"/>
      <c r="BU344" s="32"/>
      <c r="BV344" s="32"/>
      <c r="BW344" s="32"/>
      <c r="BX344" s="32"/>
      <c r="BY344" s="32"/>
    </row>
    <row r="345" spans="4:77" s="33" customFormat="1" ht="30" customHeight="1">
      <c r="D345" s="29"/>
      <c r="E345" s="29"/>
      <c r="G345" s="29"/>
      <c r="H345" s="29"/>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c r="BI345" s="32"/>
      <c r="BJ345" s="32"/>
      <c r="BK345" s="32"/>
      <c r="BL345" s="32"/>
      <c r="BM345" s="32"/>
      <c r="BN345" s="32"/>
      <c r="BO345" s="32"/>
      <c r="BP345" s="32"/>
      <c r="BQ345" s="32"/>
      <c r="BR345" s="32"/>
      <c r="BS345" s="32"/>
      <c r="BT345" s="32"/>
      <c r="BU345" s="32"/>
      <c r="BV345" s="32"/>
      <c r="BW345" s="32"/>
      <c r="BX345" s="32"/>
      <c r="BY345" s="32"/>
    </row>
    <row r="346" spans="4:77" s="33" customFormat="1" ht="30" customHeight="1">
      <c r="D346" s="29"/>
      <c r="E346" s="29"/>
      <c r="G346" s="29"/>
      <c r="H346" s="29"/>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c r="BR346" s="32"/>
      <c r="BS346" s="32"/>
      <c r="BT346" s="32"/>
      <c r="BU346" s="32"/>
      <c r="BV346" s="32"/>
      <c r="BW346" s="32"/>
      <c r="BX346" s="32"/>
      <c r="BY346" s="32"/>
    </row>
    <row r="347" spans="4:77" s="33" customFormat="1" ht="30" customHeight="1">
      <c r="D347" s="29"/>
      <c r="E347" s="29"/>
      <c r="G347" s="29"/>
      <c r="H347" s="29"/>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c r="BI347" s="32"/>
      <c r="BJ347" s="32"/>
      <c r="BK347" s="32"/>
      <c r="BL347" s="32"/>
      <c r="BM347" s="32"/>
      <c r="BN347" s="32"/>
      <c r="BO347" s="32"/>
      <c r="BP347" s="32"/>
      <c r="BQ347" s="32"/>
      <c r="BR347" s="32"/>
      <c r="BS347" s="32"/>
      <c r="BT347" s="32"/>
      <c r="BU347" s="32"/>
      <c r="BV347" s="32"/>
      <c r="BW347" s="32"/>
      <c r="BX347" s="32"/>
      <c r="BY347" s="32"/>
    </row>
    <row r="348" spans="4:77" s="33" customFormat="1" ht="30" customHeight="1">
      <c r="D348" s="29"/>
      <c r="E348" s="29"/>
      <c r="G348" s="29"/>
      <c r="H348" s="29"/>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c r="BI348" s="32"/>
      <c r="BJ348" s="32"/>
      <c r="BK348" s="32"/>
      <c r="BL348" s="32"/>
      <c r="BM348" s="32"/>
      <c r="BN348" s="32"/>
      <c r="BO348" s="32"/>
      <c r="BP348" s="32"/>
      <c r="BQ348" s="32"/>
      <c r="BR348" s="32"/>
      <c r="BS348" s="32"/>
      <c r="BT348" s="32"/>
      <c r="BU348" s="32"/>
      <c r="BV348" s="32"/>
      <c r="BW348" s="32"/>
      <c r="BX348" s="32"/>
      <c r="BY348" s="32"/>
    </row>
    <row r="349" spans="4:77" s="33" customFormat="1" ht="30" customHeight="1">
      <c r="D349" s="29"/>
      <c r="E349" s="29"/>
      <c r="G349" s="29"/>
      <c r="H349" s="29"/>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c r="BI349" s="32"/>
      <c r="BJ349" s="32"/>
      <c r="BK349" s="32"/>
      <c r="BL349" s="32"/>
      <c r="BM349" s="32"/>
      <c r="BN349" s="32"/>
      <c r="BO349" s="32"/>
      <c r="BP349" s="32"/>
      <c r="BQ349" s="32"/>
      <c r="BR349" s="32"/>
      <c r="BS349" s="32"/>
      <c r="BT349" s="32"/>
      <c r="BU349" s="32"/>
      <c r="BV349" s="32"/>
      <c r="BW349" s="32"/>
      <c r="BX349" s="32"/>
      <c r="BY349" s="32"/>
    </row>
    <row r="350" spans="4:77" s="33" customFormat="1" ht="30" customHeight="1">
      <c r="D350" s="29"/>
      <c r="E350" s="29"/>
      <c r="G350" s="29"/>
      <c r="H350" s="29"/>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c r="BJ350" s="32"/>
      <c r="BK350" s="32"/>
      <c r="BL350" s="32"/>
      <c r="BM350" s="32"/>
      <c r="BN350" s="32"/>
      <c r="BO350" s="32"/>
      <c r="BP350" s="32"/>
      <c r="BQ350" s="32"/>
      <c r="BR350" s="32"/>
      <c r="BS350" s="32"/>
      <c r="BT350" s="32"/>
      <c r="BU350" s="32"/>
      <c r="BV350" s="32"/>
      <c r="BW350" s="32"/>
      <c r="BX350" s="32"/>
      <c r="BY350" s="32"/>
    </row>
    <row r="351" spans="4:77" s="33" customFormat="1" ht="30" customHeight="1">
      <c r="D351" s="29"/>
      <c r="E351" s="29"/>
      <c r="G351" s="29"/>
      <c r="H351" s="29"/>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c r="BI351" s="32"/>
      <c r="BJ351" s="32"/>
      <c r="BK351" s="32"/>
      <c r="BL351" s="32"/>
      <c r="BM351" s="32"/>
      <c r="BN351" s="32"/>
      <c r="BO351" s="32"/>
      <c r="BP351" s="32"/>
      <c r="BQ351" s="32"/>
      <c r="BR351" s="32"/>
      <c r="BS351" s="32"/>
      <c r="BT351" s="32"/>
      <c r="BU351" s="32"/>
      <c r="BV351" s="32"/>
      <c r="BW351" s="32"/>
      <c r="BX351" s="32"/>
      <c r="BY351" s="32"/>
    </row>
    <row r="352" spans="4:77" s="33" customFormat="1" ht="30" customHeight="1">
      <c r="D352" s="29"/>
      <c r="E352" s="29"/>
      <c r="G352" s="29"/>
      <c r="H352" s="29"/>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c r="BI352" s="32"/>
      <c r="BJ352" s="32"/>
      <c r="BK352" s="32"/>
      <c r="BL352" s="32"/>
      <c r="BM352" s="32"/>
      <c r="BN352" s="32"/>
      <c r="BO352" s="32"/>
      <c r="BP352" s="32"/>
      <c r="BQ352" s="32"/>
      <c r="BR352" s="32"/>
      <c r="BS352" s="32"/>
      <c r="BT352" s="32"/>
      <c r="BU352" s="32"/>
      <c r="BV352" s="32"/>
      <c r="BW352" s="32"/>
      <c r="BX352" s="32"/>
      <c r="BY352" s="32"/>
    </row>
    <row r="353" spans="4:77" s="33" customFormat="1" ht="30" customHeight="1">
      <c r="D353" s="29"/>
      <c r="E353" s="29"/>
      <c r="G353" s="29"/>
      <c r="H353" s="29"/>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c r="BI353" s="32"/>
      <c r="BJ353" s="32"/>
      <c r="BK353" s="32"/>
      <c r="BL353" s="32"/>
      <c r="BM353" s="32"/>
      <c r="BN353" s="32"/>
      <c r="BO353" s="32"/>
      <c r="BP353" s="32"/>
      <c r="BQ353" s="32"/>
      <c r="BR353" s="32"/>
      <c r="BS353" s="32"/>
      <c r="BT353" s="32"/>
      <c r="BU353" s="32"/>
      <c r="BV353" s="32"/>
      <c r="BW353" s="32"/>
      <c r="BX353" s="32"/>
      <c r="BY353" s="32"/>
    </row>
    <row r="354" spans="4:77" s="33" customFormat="1" ht="30" customHeight="1">
      <c r="D354" s="29"/>
      <c r="E354" s="29"/>
      <c r="G354" s="29"/>
      <c r="H354" s="29"/>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32"/>
      <c r="BO354" s="32"/>
      <c r="BP354" s="32"/>
      <c r="BQ354" s="32"/>
      <c r="BR354" s="32"/>
      <c r="BS354" s="32"/>
      <c r="BT354" s="32"/>
      <c r="BU354" s="32"/>
      <c r="BV354" s="32"/>
      <c r="BW354" s="32"/>
      <c r="BX354" s="32"/>
      <c r="BY354" s="32"/>
    </row>
    <row r="355" spans="4:77" s="33" customFormat="1" ht="30" customHeight="1">
      <c r="D355" s="29"/>
      <c r="E355" s="29"/>
      <c r="G355" s="29"/>
      <c r="H355" s="29"/>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c r="BI355" s="32"/>
      <c r="BJ355" s="32"/>
      <c r="BK355" s="32"/>
      <c r="BL355" s="32"/>
      <c r="BM355" s="32"/>
      <c r="BN355" s="32"/>
      <c r="BO355" s="32"/>
      <c r="BP355" s="32"/>
      <c r="BQ355" s="32"/>
      <c r="BR355" s="32"/>
      <c r="BS355" s="32"/>
      <c r="BT355" s="32"/>
      <c r="BU355" s="32"/>
      <c r="BV355" s="32"/>
      <c r="BW355" s="32"/>
      <c r="BX355" s="32"/>
      <c r="BY355" s="32"/>
    </row>
    <row r="356" spans="4:77" s="33" customFormat="1" ht="30" customHeight="1">
      <c r="D356" s="29"/>
      <c r="E356" s="29"/>
      <c r="G356" s="29"/>
      <c r="H356" s="29"/>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c r="BI356" s="32"/>
      <c r="BJ356" s="32"/>
      <c r="BK356" s="32"/>
      <c r="BL356" s="32"/>
      <c r="BM356" s="32"/>
      <c r="BN356" s="32"/>
      <c r="BO356" s="32"/>
      <c r="BP356" s="32"/>
      <c r="BQ356" s="32"/>
      <c r="BR356" s="32"/>
      <c r="BS356" s="32"/>
      <c r="BT356" s="32"/>
      <c r="BU356" s="32"/>
      <c r="BV356" s="32"/>
      <c r="BW356" s="32"/>
      <c r="BX356" s="32"/>
      <c r="BY356" s="32"/>
    </row>
    <row r="357" spans="4:77" s="33" customFormat="1" ht="30" customHeight="1">
      <c r="D357" s="29"/>
      <c r="E357" s="29"/>
      <c r="G357" s="29"/>
      <c r="H357" s="29"/>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c r="BI357" s="32"/>
      <c r="BJ357" s="32"/>
      <c r="BK357" s="32"/>
      <c r="BL357" s="32"/>
      <c r="BM357" s="32"/>
      <c r="BN357" s="32"/>
      <c r="BO357" s="32"/>
      <c r="BP357" s="32"/>
      <c r="BQ357" s="32"/>
      <c r="BR357" s="32"/>
      <c r="BS357" s="32"/>
      <c r="BT357" s="32"/>
      <c r="BU357" s="32"/>
      <c r="BV357" s="32"/>
      <c r="BW357" s="32"/>
      <c r="BX357" s="32"/>
      <c r="BY357" s="32"/>
    </row>
    <row r="358" spans="4:77" s="33" customFormat="1" ht="30" customHeight="1">
      <c r="D358" s="29"/>
      <c r="E358" s="29"/>
      <c r="G358" s="29"/>
      <c r="H358" s="29"/>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c r="BF358" s="32"/>
      <c r="BG358" s="32"/>
      <c r="BH358" s="32"/>
      <c r="BI358" s="32"/>
      <c r="BJ358" s="32"/>
      <c r="BK358" s="32"/>
      <c r="BL358" s="32"/>
      <c r="BM358" s="32"/>
      <c r="BN358" s="32"/>
      <c r="BO358" s="32"/>
      <c r="BP358" s="32"/>
      <c r="BQ358" s="32"/>
      <c r="BR358" s="32"/>
      <c r="BS358" s="32"/>
      <c r="BT358" s="32"/>
      <c r="BU358" s="32"/>
      <c r="BV358" s="32"/>
      <c r="BW358" s="32"/>
      <c r="BX358" s="32"/>
      <c r="BY358" s="32"/>
    </row>
    <row r="359" spans="4:77" s="33" customFormat="1" ht="30" customHeight="1">
      <c r="D359" s="29"/>
      <c r="E359" s="29"/>
      <c r="G359" s="29"/>
      <c r="H359" s="29"/>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c r="BJ359" s="32"/>
      <c r="BK359" s="32"/>
      <c r="BL359" s="32"/>
      <c r="BM359" s="32"/>
      <c r="BN359" s="32"/>
      <c r="BO359" s="32"/>
      <c r="BP359" s="32"/>
      <c r="BQ359" s="32"/>
      <c r="BR359" s="32"/>
      <c r="BS359" s="32"/>
      <c r="BT359" s="32"/>
      <c r="BU359" s="32"/>
      <c r="BV359" s="32"/>
      <c r="BW359" s="32"/>
      <c r="BX359" s="32"/>
      <c r="BY359" s="32"/>
    </row>
  </sheetData>
  <sheetProtection sheet="1" objects="1" scenarios="1" formatColumns="0" formatRows="0" insertColumns="0" insertRows="0" insertHyperlinks="0" deleteColumns="0" deleteRows="0" selectLockedCells="1" sort="0" autoFilter="0" pivotTables="0"/>
  <mergeCells count="15">
    <mergeCell ref="C42:D44"/>
    <mergeCell ref="N44:N46"/>
    <mergeCell ref="V46:W46"/>
    <mergeCell ref="E37:F37"/>
    <mergeCell ref="E23:F23"/>
    <mergeCell ref="E24:F24"/>
    <mergeCell ref="E25:F25"/>
    <mergeCell ref="E26:F26"/>
    <mergeCell ref="E27:F27"/>
    <mergeCell ref="E28:F28"/>
    <mergeCell ref="E32:F32"/>
    <mergeCell ref="E33:F33"/>
    <mergeCell ref="E34:F34"/>
    <mergeCell ref="E35:F35"/>
    <mergeCell ref="E36:F36"/>
  </mergeCells>
  <conditionalFormatting sqref="D41:E41">
    <cfRule type="cellIs" dxfId="1" priority="1" operator="equal">
      <formula>"=)"</formula>
    </cfRule>
    <cfRule type="cellIs" dxfId="0" priority="2" operator="equal">
      <formula>"!"</formula>
    </cfRule>
  </conditionalFormatting>
  <printOptions horizontalCentered="1"/>
  <pageMargins left="0.70866141732283472" right="0.70866141732283472" top="0.74803149606299213" bottom="0.74803149606299213" header="0.31496062992125984" footer="0.31496062992125984"/>
  <pageSetup paperSize="9" scale="69" fitToHeight="6" orientation="landscape" r:id="rId1"/>
  <rowBreaks count="4" manualBreakCount="4">
    <brk id="11" min="2" max="7" man="1"/>
    <brk id="20" min="2" max="7" man="1"/>
    <brk id="29" min="2" max="7" man="1"/>
    <brk id="38" min="2" max="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25"/>
  <dimension ref="C1:Q19"/>
  <sheetViews>
    <sheetView showGridLines="0" zoomScale="90" zoomScaleNormal="90" zoomScalePageLayoutView="80" workbookViewId="0">
      <pane ySplit="2" topLeftCell="A4" activePane="bottomLeft" state="frozen"/>
      <selection pane="bottomLeft" activeCell="D4" sqref="D4"/>
    </sheetView>
  </sheetViews>
  <sheetFormatPr defaultColWidth="11" defaultRowHeight="15.75"/>
  <cols>
    <col min="1" max="1" width="2.125" customWidth="1"/>
    <col min="2" max="2" width="1.375" customWidth="1"/>
    <col min="3" max="3" width="12" customWidth="1"/>
    <col min="4" max="4" width="42.5" customWidth="1"/>
    <col min="5" max="7" width="27.375" customWidth="1"/>
    <col min="8" max="8" width="12.625" customWidth="1"/>
    <col min="9" max="9" width="27.375" customWidth="1"/>
    <col min="10" max="10" width="5.625" customWidth="1"/>
    <col min="11" max="11" width="11" customWidth="1"/>
    <col min="15" max="15" width="11" customWidth="1"/>
    <col min="20" max="20" width="5.125" customWidth="1"/>
  </cols>
  <sheetData>
    <row r="1" spans="3:17" s="51" customFormat="1" ht="39" customHeight="1">
      <c r="C1" s="262"/>
      <c r="D1" s="262"/>
      <c r="E1" s="262"/>
      <c r="F1" s="262"/>
      <c r="G1" s="262"/>
      <c r="H1" s="262"/>
      <c r="I1" s="262"/>
      <c r="J1" s="262"/>
      <c r="K1" s="262"/>
      <c r="L1" s="262"/>
      <c r="M1" s="5"/>
    </row>
    <row r="2" spans="3:17" s="1" customFormat="1" ht="30" customHeight="1">
      <c r="D2" s="2"/>
      <c r="E2" s="3"/>
      <c r="F2" s="3"/>
      <c r="G2" s="3"/>
      <c r="H2" s="3"/>
      <c r="I2" s="4"/>
      <c r="J2" s="4"/>
      <c r="K2" s="4"/>
      <c r="L2" s="4"/>
      <c r="M2" s="4"/>
      <c r="N2" s="4"/>
      <c r="O2" s="4"/>
      <c r="P2" s="4"/>
      <c r="Q2" s="4"/>
    </row>
    <row r="3" spans="3:17" ht="13.5" customHeight="1">
      <c r="D3" s="6"/>
      <c r="E3" s="7"/>
      <c r="F3" s="7"/>
      <c r="G3" s="7"/>
      <c r="H3" s="7"/>
      <c r="I3" s="8"/>
      <c r="J3" s="8"/>
      <c r="K3" s="8"/>
      <c r="L3" s="8"/>
      <c r="M3" s="8"/>
      <c r="N3" s="8"/>
      <c r="O3" s="8"/>
      <c r="P3" s="8"/>
      <c r="Q3" s="8"/>
    </row>
    <row r="4" spans="3:17" ht="50.1" customHeight="1">
      <c r="C4" s="15" t="s">
        <v>614</v>
      </c>
      <c r="D4" s="16"/>
      <c r="E4" s="16"/>
      <c r="F4" s="16"/>
      <c r="G4" s="16"/>
      <c r="H4" s="16"/>
      <c r="I4" s="16"/>
      <c r="J4" s="16"/>
      <c r="K4" s="16"/>
      <c r="L4" s="16"/>
      <c r="M4" s="16"/>
      <c r="N4" s="16"/>
      <c r="O4" s="16"/>
      <c r="P4" s="16"/>
    </row>
    <row r="5" spans="3:17" ht="27" customHeight="1">
      <c r="C5" s="17" t="s">
        <v>9</v>
      </c>
      <c r="D5" s="18"/>
      <c r="E5" s="18"/>
      <c r="F5" s="18"/>
      <c r="G5" s="18"/>
      <c r="H5" s="18"/>
      <c r="I5" s="18"/>
      <c r="J5" s="18"/>
      <c r="K5" s="18"/>
      <c r="L5" s="18"/>
      <c r="M5" s="18"/>
    </row>
    <row r="6" spans="3:17" ht="16.5" customHeight="1">
      <c r="C6" s="263"/>
      <c r="D6" s="263"/>
      <c r="E6" s="263"/>
      <c r="F6" s="263"/>
      <c r="G6" s="263"/>
      <c r="H6" s="263"/>
      <c r="I6" s="19"/>
      <c r="J6" s="19"/>
      <c r="K6" s="19"/>
      <c r="L6" s="19"/>
      <c r="M6" s="22"/>
    </row>
    <row r="7" spans="3:17" ht="36" customHeight="1">
      <c r="C7" s="104" t="s">
        <v>0</v>
      </c>
      <c r="D7" s="21" t="s">
        <v>27</v>
      </c>
      <c r="E7" s="258" t="s">
        <v>620</v>
      </c>
      <c r="F7" s="259"/>
      <c r="G7" s="259"/>
      <c r="H7" s="259"/>
      <c r="I7" s="260"/>
      <c r="J7" s="20"/>
    </row>
    <row r="8" spans="3:17" ht="8.1" customHeight="1">
      <c r="C8" s="261"/>
      <c r="D8" s="261"/>
      <c r="E8" s="261"/>
      <c r="F8" s="261"/>
      <c r="G8" s="264"/>
      <c r="H8" s="261"/>
      <c r="I8" s="261"/>
    </row>
    <row r="9" spans="3:17" ht="36" customHeight="1">
      <c r="C9" s="104" t="s">
        <v>1</v>
      </c>
      <c r="D9" s="21" t="s">
        <v>28</v>
      </c>
      <c r="E9" s="258" t="s">
        <v>615</v>
      </c>
      <c r="F9" s="259"/>
      <c r="G9" s="259"/>
      <c r="H9" s="259"/>
      <c r="I9" s="260"/>
      <c r="J9" s="20"/>
    </row>
    <row r="10" spans="3:17" ht="8.1" customHeight="1">
      <c r="C10" s="261"/>
      <c r="D10" s="261"/>
      <c r="E10" s="261"/>
      <c r="F10" s="261"/>
      <c r="G10" s="261"/>
      <c r="H10" s="261"/>
      <c r="I10" s="261"/>
    </row>
    <row r="11" spans="3:17" ht="36" customHeight="1">
      <c r="C11" s="104" t="s">
        <v>2</v>
      </c>
      <c r="D11" s="21" t="s">
        <v>29</v>
      </c>
      <c r="E11" s="258" t="s">
        <v>616</v>
      </c>
      <c r="F11" s="259"/>
      <c r="G11" s="259"/>
      <c r="H11" s="259"/>
      <c r="I11" s="260"/>
      <c r="J11" s="20"/>
    </row>
    <row r="12" spans="3:17" ht="8.1" customHeight="1">
      <c r="C12" s="261"/>
      <c r="D12" s="261"/>
      <c r="E12" s="261"/>
      <c r="F12" s="261"/>
      <c r="G12" s="261"/>
      <c r="H12" s="261"/>
      <c r="I12" s="261"/>
    </row>
    <row r="13" spans="3:17" ht="36" customHeight="1">
      <c r="C13" s="104" t="s">
        <v>3</v>
      </c>
      <c r="D13" s="21" t="s">
        <v>26</v>
      </c>
      <c r="E13" s="258" t="s">
        <v>617</v>
      </c>
      <c r="F13" s="259"/>
      <c r="G13" s="259"/>
      <c r="H13" s="259"/>
      <c r="I13" s="260"/>
      <c r="J13" s="20"/>
    </row>
    <row r="14" spans="3:17" ht="8.1" customHeight="1">
      <c r="C14" s="261"/>
      <c r="D14" s="261"/>
      <c r="E14" s="261"/>
      <c r="F14" s="261"/>
      <c r="G14" s="261"/>
      <c r="H14" s="261"/>
      <c r="I14" s="261"/>
    </row>
    <row r="15" spans="3:17" ht="36" customHeight="1">
      <c r="C15" s="104" t="s">
        <v>4</v>
      </c>
      <c r="D15" s="21" t="s">
        <v>30</v>
      </c>
      <c r="E15" s="258" t="s">
        <v>618</v>
      </c>
      <c r="F15" s="259"/>
      <c r="G15" s="259"/>
      <c r="H15" s="259"/>
      <c r="I15" s="260"/>
      <c r="J15" s="20"/>
    </row>
    <row r="16" spans="3:17" ht="8.25" customHeight="1">
      <c r="C16" s="261"/>
      <c r="D16" s="261"/>
      <c r="E16" s="261"/>
      <c r="F16" s="261"/>
      <c r="G16" s="261"/>
      <c r="H16" s="261"/>
      <c r="I16" s="261"/>
    </row>
    <row r="17" spans="3:10" ht="36" customHeight="1">
      <c r="C17" s="104" t="s">
        <v>25</v>
      </c>
      <c r="D17" s="21" t="s">
        <v>31</v>
      </c>
      <c r="E17" s="258" t="s">
        <v>619</v>
      </c>
      <c r="F17" s="259"/>
      <c r="G17" s="259"/>
      <c r="H17" s="259"/>
      <c r="I17" s="260"/>
      <c r="J17" s="20"/>
    </row>
    <row r="18" spans="3:10" ht="8.25" customHeight="1">
      <c r="C18" s="261"/>
      <c r="D18" s="261"/>
      <c r="E18" s="261"/>
      <c r="F18" s="261"/>
      <c r="G18" s="261"/>
      <c r="H18" s="261"/>
      <c r="I18" s="261"/>
    </row>
    <row r="19" spans="3:10" ht="8.25" customHeight="1">
      <c r="C19" s="261"/>
      <c r="D19" s="261"/>
      <c r="E19" s="261"/>
      <c r="F19" s="261"/>
      <c r="G19" s="261"/>
      <c r="H19" s="261"/>
      <c r="I19" s="261"/>
    </row>
  </sheetData>
  <sheetProtection formatColumns="0" formatRows="0" insertColumns="0" insertRows="0" insertHyperlinks="0" deleteColumns="0" deleteRows="0" selectLockedCells="1" sort="0" autoFilter="0" pivotTables="0"/>
  <mergeCells count="19">
    <mergeCell ref="K1:L1"/>
    <mergeCell ref="C14:I14"/>
    <mergeCell ref="C16:I16"/>
    <mergeCell ref="C6:H6"/>
    <mergeCell ref="C8:I8"/>
    <mergeCell ref="C10:I10"/>
    <mergeCell ref="C12:I12"/>
    <mergeCell ref="E7:I7"/>
    <mergeCell ref="E9:I9"/>
    <mergeCell ref="E11:I11"/>
    <mergeCell ref="E13:I13"/>
    <mergeCell ref="E15:I15"/>
    <mergeCell ref="E17:I17"/>
    <mergeCell ref="C18:I18"/>
    <mergeCell ref="C19:I19"/>
    <mergeCell ref="C1:D1"/>
    <mergeCell ref="E1:F1"/>
    <mergeCell ref="G1:H1"/>
    <mergeCell ref="I1:J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26"/>
  <dimension ref="C1:L11"/>
  <sheetViews>
    <sheetView showGridLines="0" zoomScale="90" zoomScaleNormal="90" zoomScalePageLayoutView="80" workbookViewId="0">
      <pane ySplit="2" topLeftCell="A3" activePane="bottomLeft" state="frozen"/>
      <selection pane="bottomLeft"/>
    </sheetView>
  </sheetViews>
  <sheetFormatPr defaultColWidth="11" defaultRowHeight="15.75"/>
  <cols>
    <col min="1" max="1" width="2.125" customWidth="1"/>
    <col min="2" max="2" width="1.375" customWidth="1"/>
    <col min="3" max="3" width="85.125" customWidth="1"/>
    <col min="4" max="4" width="2.875" customWidth="1"/>
    <col min="5" max="5" width="85.125" customWidth="1"/>
    <col min="6" max="7" width="1.5" customWidth="1"/>
    <col min="10" max="10" width="11" customWidth="1"/>
    <col min="15" max="15" width="5.125" customWidth="1"/>
  </cols>
  <sheetData>
    <row r="1" spans="3:12" s="51" customFormat="1" ht="39" customHeight="1">
      <c r="C1" s="262"/>
      <c r="D1" s="262"/>
      <c r="E1" s="262"/>
      <c r="F1" s="262"/>
      <c r="H1" s="5"/>
    </row>
    <row r="2" spans="3:12" s="1" customFormat="1" ht="30" customHeight="1">
      <c r="D2" s="2"/>
      <c r="E2" s="3"/>
      <c r="F2" s="3"/>
      <c r="G2" s="4"/>
      <c r="H2" s="4"/>
      <c r="I2" s="4"/>
      <c r="J2" s="4"/>
      <c r="K2" s="4"/>
      <c r="L2" s="4"/>
    </row>
    <row r="3" spans="3:12" ht="19.5" customHeight="1">
      <c r="D3" s="6"/>
      <c r="E3" s="7"/>
      <c r="F3" s="7"/>
      <c r="G3" s="8"/>
      <c r="H3" s="8"/>
      <c r="I3" s="8"/>
      <c r="J3" s="8"/>
      <c r="K3" s="8"/>
      <c r="L3" s="8"/>
    </row>
    <row r="4" spans="3:12" ht="28.5" customHeight="1">
      <c r="C4" s="12" t="s">
        <v>10</v>
      </c>
      <c r="E4" s="12" t="s">
        <v>16</v>
      </c>
    </row>
    <row r="5" spans="3:12" ht="69.75" customHeight="1">
      <c r="C5" s="103" t="s">
        <v>12</v>
      </c>
      <c r="D5" s="13"/>
      <c r="E5" s="103" t="s">
        <v>17</v>
      </c>
      <c r="F5" s="14"/>
    </row>
    <row r="6" spans="3:12" ht="7.5" customHeight="1"/>
    <row r="7" spans="3:12" ht="28.5" customHeight="1">
      <c r="C7" s="12" t="s">
        <v>11</v>
      </c>
      <c r="D7" s="13"/>
      <c r="E7" s="12" t="s">
        <v>23</v>
      </c>
    </row>
    <row r="8" spans="3:12" ht="69.75" customHeight="1">
      <c r="C8" s="103" t="s">
        <v>13</v>
      </c>
      <c r="E8" s="103" t="s">
        <v>24</v>
      </c>
    </row>
    <row r="9" spans="3:12" ht="7.5" customHeight="1"/>
    <row r="10" spans="3:12" ht="28.5" customHeight="1">
      <c r="C10" s="12" t="s">
        <v>14</v>
      </c>
      <c r="E10" s="12" t="s">
        <v>18</v>
      </c>
    </row>
    <row r="11" spans="3:12" ht="69.75" customHeight="1">
      <c r="C11" s="103" t="s">
        <v>15</v>
      </c>
      <c r="E11" s="103" t="s">
        <v>19</v>
      </c>
    </row>
  </sheetData>
  <sheetProtection sheet="1" objects="1" scenarios="1" formatColumns="0" formatRows="0" insertColumns="0" insertRows="0" insertHyperlinks="0" deleteColumns="0" deleteRows="0" selectLockedCells="1" sort="0" autoFilter="0" pivotTables="0"/>
  <mergeCells count="2">
    <mergeCell ref="C1:D1"/>
    <mergeCell ref="E1:F1"/>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27"/>
  <dimension ref="C1:Q13"/>
  <sheetViews>
    <sheetView showGridLines="0" zoomScale="90" zoomScaleNormal="90" zoomScalePageLayoutView="80" workbookViewId="0">
      <pane ySplit="2" topLeftCell="A3" activePane="bottomLeft" state="frozen"/>
      <selection pane="bottomLeft"/>
    </sheetView>
  </sheetViews>
  <sheetFormatPr defaultColWidth="11" defaultRowHeight="15.75"/>
  <cols>
    <col min="1" max="1" width="2.125" customWidth="1"/>
    <col min="2" max="2" width="1.375" customWidth="1"/>
    <col min="3" max="3" width="6.875" customWidth="1"/>
    <col min="4" max="4" width="63.125" customWidth="1"/>
    <col min="5" max="5" width="15.375" customWidth="1"/>
    <col min="6" max="10" width="27.375" customWidth="1"/>
    <col min="11" max="11" width="11" customWidth="1"/>
    <col min="15" max="15" width="11" customWidth="1"/>
    <col min="20" max="20" width="5.125" customWidth="1"/>
  </cols>
  <sheetData>
    <row r="1" spans="3:17" s="51" customFormat="1" ht="39" customHeight="1">
      <c r="C1" s="262"/>
      <c r="D1" s="262"/>
      <c r="E1" s="262"/>
      <c r="F1" s="262"/>
      <c r="G1" s="262"/>
      <c r="H1" s="262"/>
      <c r="I1" s="262"/>
      <c r="J1" s="262"/>
      <c r="K1" s="262"/>
      <c r="L1" s="262"/>
      <c r="M1" s="5"/>
    </row>
    <row r="2" spans="3:17" s="1" customFormat="1" ht="30" customHeight="1">
      <c r="D2" s="2"/>
      <c r="E2" s="3"/>
      <c r="F2" s="3"/>
      <c r="G2" s="3"/>
      <c r="H2" s="3"/>
      <c r="I2" s="4"/>
      <c r="J2" s="4"/>
      <c r="K2" s="4"/>
      <c r="L2" s="4"/>
      <c r="M2" s="4"/>
      <c r="N2" s="4"/>
      <c r="O2" s="4"/>
      <c r="P2" s="4"/>
      <c r="Q2" s="4"/>
    </row>
    <row r="3" spans="3:17" ht="23.25" customHeight="1">
      <c r="D3" s="6"/>
      <c r="E3" s="7"/>
      <c r="F3" s="7"/>
      <c r="G3" s="7"/>
      <c r="H3" s="7"/>
      <c r="I3" s="8"/>
      <c r="J3" s="8"/>
      <c r="K3" s="8"/>
      <c r="L3" s="8"/>
      <c r="M3" s="8"/>
      <c r="N3" s="8"/>
      <c r="O3" s="8"/>
      <c r="P3" s="8"/>
      <c r="Q3" s="8"/>
    </row>
    <row r="4" spans="3:17" ht="30" customHeight="1">
      <c r="C4" s="9">
        <v>1</v>
      </c>
      <c r="D4" s="102" t="s">
        <v>5</v>
      </c>
      <c r="E4" s="7"/>
    </row>
    <row r="5" spans="3:17" ht="29.25" customHeight="1">
      <c r="C5" s="265"/>
      <c r="D5" s="265"/>
      <c r="E5" s="7"/>
      <c r="F5" s="10"/>
      <c r="G5" s="10"/>
      <c r="H5" s="10"/>
      <c r="I5" s="10"/>
    </row>
    <row r="6" spans="3:17" ht="30" customHeight="1">
      <c r="C6" s="9">
        <v>2</v>
      </c>
      <c r="D6" s="102" t="s">
        <v>6</v>
      </c>
      <c r="E6" s="7"/>
    </row>
    <row r="7" spans="3:17" ht="29.25" customHeight="1">
      <c r="C7" s="265"/>
      <c r="D7" s="265"/>
      <c r="E7" s="7"/>
      <c r="F7" s="10"/>
      <c r="G7" s="10"/>
      <c r="H7" s="10"/>
      <c r="I7" s="10"/>
    </row>
    <row r="8" spans="3:17" ht="30" customHeight="1">
      <c r="C8" s="9">
        <v>3</v>
      </c>
      <c r="D8" s="102" t="s">
        <v>7</v>
      </c>
      <c r="E8" s="7"/>
    </row>
    <row r="9" spans="3:17" ht="29.25" customHeight="1">
      <c r="C9" s="265"/>
      <c r="D9" s="265"/>
      <c r="E9" s="7"/>
      <c r="F9" s="10"/>
      <c r="G9" s="10"/>
      <c r="H9" s="10"/>
      <c r="I9" s="10"/>
    </row>
    <row r="10" spans="3:17" ht="30" customHeight="1">
      <c r="C10" s="9">
        <v>4</v>
      </c>
      <c r="D10" s="102" t="s">
        <v>21</v>
      </c>
      <c r="E10" s="7"/>
      <c r="H10" s="11" t="s">
        <v>20</v>
      </c>
    </row>
    <row r="11" spans="3:17" ht="29.25" customHeight="1">
      <c r="C11" s="265"/>
      <c r="D11" s="265"/>
      <c r="E11" s="7"/>
      <c r="F11" s="10"/>
      <c r="G11" s="10"/>
      <c r="H11" s="10"/>
      <c r="I11" s="10"/>
    </row>
    <row r="12" spans="3:17" ht="30" customHeight="1">
      <c r="C12" s="9">
        <v>5</v>
      </c>
      <c r="D12" s="102" t="s">
        <v>8</v>
      </c>
      <c r="E12" s="7"/>
    </row>
    <row r="13" spans="3:17" ht="29.25" customHeight="1">
      <c r="C13" s="265"/>
      <c r="D13" s="265"/>
      <c r="E13" s="10"/>
      <c r="F13" s="10"/>
      <c r="G13" s="10"/>
      <c r="H13" s="10"/>
      <c r="I13" s="10"/>
    </row>
  </sheetData>
  <sheetProtection sheet="1" objects="1" scenarios="1" formatColumns="0" formatRows="0" insertColumns="0" insertRows="0" insertHyperlinks="0" deleteColumns="0" deleteRows="0" selectLockedCells="1" sort="0" autoFilter="0" pivotTables="0"/>
  <mergeCells count="10">
    <mergeCell ref="C1:D1"/>
    <mergeCell ref="E1:F1"/>
    <mergeCell ref="G1:H1"/>
    <mergeCell ref="I1:J1"/>
    <mergeCell ref="K1:L1"/>
    <mergeCell ref="C13:D13"/>
    <mergeCell ref="C11:D11"/>
    <mergeCell ref="C9:D9"/>
    <mergeCell ref="C7:D7"/>
    <mergeCell ref="C5:D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ilha28"/>
  <dimension ref="C1:Q4"/>
  <sheetViews>
    <sheetView showGridLines="0" zoomScale="90" zoomScaleNormal="90" zoomScalePageLayoutView="80" workbookViewId="0">
      <pane ySplit="2" topLeftCell="A3" activePane="bottomLeft" state="frozen"/>
      <selection pane="bottomLeft"/>
    </sheetView>
  </sheetViews>
  <sheetFormatPr defaultColWidth="11" defaultRowHeight="15.75"/>
  <cols>
    <col min="1" max="1" width="2.125" customWidth="1"/>
    <col min="2" max="2" width="1.375" customWidth="1"/>
    <col min="3" max="3" width="44" bestFit="1" customWidth="1"/>
    <col min="4" max="6" width="27.375" customWidth="1"/>
    <col min="7" max="7" width="25.5" customWidth="1"/>
    <col min="8" max="10" width="27.375" customWidth="1"/>
    <col min="11" max="11" width="11" customWidth="1"/>
    <col min="15" max="15" width="11" customWidth="1"/>
    <col min="20" max="20" width="5.125" customWidth="1"/>
  </cols>
  <sheetData>
    <row r="1" spans="3:17" s="51" customFormat="1" ht="39" customHeight="1">
      <c r="C1" s="262"/>
      <c r="D1" s="262"/>
      <c r="E1" s="262"/>
      <c r="F1" s="262"/>
      <c r="G1" s="262"/>
      <c r="H1" s="262"/>
      <c r="I1" s="262"/>
      <c r="J1" s="262"/>
      <c r="K1" s="262"/>
      <c r="L1" s="262"/>
      <c r="M1" s="5"/>
    </row>
    <row r="2" spans="3:17" s="1" customFormat="1" ht="30" customHeight="1">
      <c r="D2" s="2"/>
      <c r="E2" s="3"/>
      <c r="F2" s="3"/>
      <c r="G2" s="3"/>
      <c r="H2" s="3"/>
      <c r="I2" s="4"/>
      <c r="J2" s="4"/>
      <c r="K2" s="4"/>
      <c r="L2" s="4"/>
      <c r="M2" s="4"/>
      <c r="N2" s="4"/>
      <c r="O2" s="4"/>
      <c r="P2" s="4"/>
      <c r="Q2" s="4"/>
    </row>
    <row r="3" spans="3:17" ht="13.5" customHeight="1">
      <c r="D3" s="6"/>
      <c r="E3" s="7"/>
      <c r="F3" s="7"/>
      <c r="G3" s="7"/>
      <c r="H3" s="7"/>
      <c r="I3" s="8"/>
      <c r="J3" s="8"/>
      <c r="K3" s="8"/>
      <c r="L3" s="8"/>
      <c r="M3" s="8"/>
      <c r="N3" s="8"/>
      <c r="O3" s="8"/>
      <c r="P3" s="8"/>
      <c r="Q3" s="8"/>
    </row>
    <row r="4" spans="3:17" ht="38.25" customHeight="1">
      <c r="C4" s="266" t="s">
        <v>22</v>
      </c>
      <c r="D4" s="266"/>
      <c r="E4" s="266"/>
      <c r="F4" s="266"/>
      <c r="G4" s="266"/>
    </row>
  </sheetData>
  <sheetProtection sheet="1" objects="1" scenarios="1" formatColumns="0" formatRows="0" insertColumns="0" insertRows="0" insertHyperlinks="0" deleteColumns="0" deleteRows="0" selectLockedCells="1" sort="0" autoFilter="0" pivotTables="0"/>
  <mergeCells count="6">
    <mergeCell ref="K1:L1"/>
    <mergeCell ref="C4:G4"/>
    <mergeCell ref="C1:D1"/>
    <mergeCell ref="E1:F1"/>
    <mergeCell ref="G1:H1"/>
    <mergeCell ref="I1:J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Q455"/>
  <sheetViews>
    <sheetView showGridLines="0" tabSelected="1" zoomScale="90" zoomScaleNormal="90" zoomScalePageLayoutView="80" workbookViewId="0">
      <pane ySplit="4" topLeftCell="A5" activePane="bottomLeft" state="frozen"/>
      <selection activeCell="F20" sqref="F20"/>
      <selection pane="bottomLeft" activeCell="E6" sqref="E6"/>
    </sheetView>
  </sheetViews>
  <sheetFormatPr defaultColWidth="11" defaultRowHeight="15"/>
  <cols>
    <col min="1" max="1" width="2.125" style="29" customWidth="1"/>
    <col min="2" max="2" width="1.375" style="29" customWidth="1"/>
    <col min="3" max="3" width="10" style="29" customWidth="1"/>
    <col min="4" max="4" width="28.625" style="33" customWidth="1"/>
    <col min="5" max="5" width="32.25" style="29" customWidth="1"/>
    <col min="6" max="6" width="59.375" style="29" hidden="1" customWidth="1"/>
    <col min="7" max="7" width="21.625" style="33" bestFit="1" customWidth="1"/>
    <col min="8" max="8" width="24.375" style="29" customWidth="1"/>
    <col min="9" max="14" width="10.75" style="38" customWidth="1"/>
    <col min="15" max="15" width="25.75" style="38" bestFit="1" customWidth="1"/>
    <col min="16" max="17" width="10.75" style="38" customWidth="1"/>
    <col min="18" max="21" width="10.75" style="29" customWidth="1"/>
    <col min="22" max="16384" width="11" style="29"/>
  </cols>
  <sheetData>
    <row r="1" spans="3:17" s="24" customFormat="1" ht="39" customHeight="1">
      <c r="C1" s="25"/>
      <c r="D1" s="30"/>
      <c r="I1" s="92"/>
      <c r="J1" s="92"/>
      <c r="K1" s="92"/>
      <c r="L1" s="92"/>
      <c r="M1" s="92"/>
      <c r="N1" s="92"/>
      <c r="O1" s="92"/>
      <c r="P1" s="92"/>
      <c r="Q1" s="92"/>
    </row>
    <row r="2" spans="3:17" s="27" customFormat="1" ht="30" customHeight="1">
      <c r="C2" s="26"/>
      <c r="D2" s="31"/>
      <c r="E2" s="26"/>
      <c r="F2" s="26"/>
      <c r="G2" s="26"/>
      <c r="I2" s="93"/>
      <c r="J2" s="93"/>
      <c r="K2" s="93"/>
      <c r="L2" s="93"/>
      <c r="M2" s="93"/>
      <c r="N2" s="93"/>
      <c r="O2" s="93"/>
      <c r="P2" s="93"/>
      <c r="Q2" s="93"/>
    </row>
    <row r="3" spans="3:17" ht="15" customHeight="1" thickBot="1">
      <c r="C3" s="28"/>
      <c r="D3" s="32"/>
      <c r="E3" s="28"/>
      <c r="F3" s="28"/>
      <c r="G3" s="28"/>
    </row>
    <row r="4" spans="3:17" ht="30" customHeight="1" thickTop="1" thickBot="1">
      <c r="C4" s="34" t="s">
        <v>33</v>
      </c>
      <c r="D4" s="23" t="s">
        <v>56</v>
      </c>
      <c r="E4" s="23" t="s">
        <v>57</v>
      </c>
      <c r="F4" s="23" t="s">
        <v>34</v>
      </c>
      <c r="G4" s="34" t="s">
        <v>537</v>
      </c>
      <c r="H4" s="34" t="s">
        <v>538</v>
      </c>
      <c r="J4" s="38" t="s">
        <v>547</v>
      </c>
      <c r="K4" s="38" t="s">
        <v>548</v>
      </c>
      <c r="L4" s="38" t="s">
        <v>552</v>
      </c>
    </row>
    <row r="5" spans="3:17" ht="60.75" thickTop="1">
      <c r="C5" s="221" t="str">
        <f>Per_res!D5</f>
        <v>Estratégia de curto prazo</v>
      </c>
      <c r="D5" s="35" t="str">
        <f>Per_res!E5</f>
        <v>A empresa possui diretrizes estratégicas claras e compreendidas por toda a empresa?</v>
      </c>
      <c r="E5" s="50"/>
      <c r="F5" s="39" t="e">
        <f>VLOOKUP(E5,Per_res!$F$5:$G$67,2,FALSE)</f>
        <v>#N/A</v>
      </c>
      <c r="G5" s="41"/>
      <c r="H5" s="118"/>
      <c r="J5" s="28">
        <f>IF(E5="",0,VLOOKUP(E5,Per_res!$F$5:$H$271,3,FALSE))</f>
        <v>0</v>
      </c>
      <c r="K5" s="28">
        <f>IF(G5="",0,VLOOKUP(G5,Per_res!$K$5:$L$8,2,FALSE))</f>
        <v>0</v>
      </c>
      <c r="L5" s="28">
        <f>K5*J5</f>
        <v>0</v>
      </c>
      <c r="O5" s="95" t="s">
        <v>558</v>
      </c>
      <c r="P5" s="28">
        <f>COUNTIF($H$5:$H$20,O5)</f>
        <v>0</v>
      </c>
    </row>
    <row r="6" spans="3:17" ht="30">
      <c r="C6" s="222"/>
      <c r="D6" s="36" t="str">
        <f>Per_res!E9</f>
        <v>Como a empresa realiza seu planejamento estratégico?</v>
      </c>
      <c r="E6" s="50"/>
      <c r="F6" s="37" t="e">
        <f>VLOOKUP(E6,Per_res!$F$5:$G$67,2,FALSE)</f>
        <v>#N/A</v>
      </c>
      <c r="G6" s="41"/>
      <c r="H6" s="118"/>
      <c r="J6" s="28">
        <f>IF(E6="",0,VLOOKUP(E6,Per_res!$F$5:$H$271,3,FALSE))</f>
        <v>0</v>
      </c>
      <c r="K6" s="28">
        <f>IF(G6="",0,VLOOKUP(G6,Per_res!$K$5:$L$8,2,FALSE))</f>
        <v>0</v>
      </c>
      <c r="L6" s="28">
        <f t="shared" ref="L6:L20" si="0">K6*J6</f>
        <v>0</v>
      </c>
      <c r="O6" s="95" t="s">
        <v>559</v>
      </c>
      <c r="P6" s="28">
        <f t="shared" ref="P6:P11" si="1">COUNTIF($H$5:$H$20,O6)</f>
        <v>0</v>
      </c>
    </row>
    <row r="7" spans="3:17" ht="45">
      <c r="C7" s="222"/>
      <c r="D7" s="36" t="str">
        <f>Per_res!E13</f>
        <v>A empresa utiliza métodos de análise de informações para formular suas estratégias?</v>
      </c>
      <c r="E7" s="50"/>
      <c r="F7" s="37" t="e">
        <f>VLOOKUP(E7,Per_res!$F$5:$G$67,2,FALSE)</f>
        <v>#N/A</v>
      </c>
      <c r="G7" s="41"/>
      <c r="H7" s="118"/>
      <c r="J7" s="28">
        <f>IF(E7="",0,VLOOKUP(E7,Per_res!$F$5:$H$271,3,FALSE))</f>
        <v>0</v>
      </c>
      <c r="K7" s="28">
        <f>IF(G7="",0,VLOOKUP(G7,Per_res!$K$5:$L$8,2,FALSE))</f>
        <v>0</v>
      </c>
      <c r="L7" s="28">
        <f t="shared" si="0"/>
        <v>0</v>
      </c>
      <c r="O7" s="95" t="s">
        <v>560</v>
      </c>
      <c r="P7" s="28">
        <f t="shared" si="1"/>
        <v>0</v>
      </c>
    </row>
    <row r="8" spans="3:17" ht="45.75" thickBot="1">
      <c r="C8" s="223"/>
      <c r="D8" s="36" t="str">
        <f>Per_res!E17</f>
        <v>A empresa acompanha os resultados e possui metas estratégicas de curto prazo?</v>
      </c>
      <c r="E8" s="50"/>
      <c r="F8" s="37" t="e">
        <f>VLOOKUP(E8,Per_res!$F$5:$G$67,2,FALSE)</f>
        <v>#N/A</v>
      </c>
      <c r="G8" s="41"/>
      <c r="H8" s="118"/>
      <c r="J8" s="28">
        <f>IF(E8="",0,VLOOKUP(E8,Per_res!$F$5:$H$271,3,FALSE))</f>
        <v>0</v>
      </c>
      <c r="K8" s="28">
        <f>IF(G8="",0,VLOOKUP(G8,Per_res!$K$5:$L$8,2,FALSE))</f>
        <v>0</v>
      </c>
      <c r="L8" s="28">
        <f t="shared" si="0"/>
        <v>0</v>
      </c>
      <c r="O8" s="95" t="s">
        <v>561</v>
      </c>
      <c r="P8" s="28">
        <f t="shared" si="1"/>
        <v>0</v>
      </c>
    </row>
    <row r="9" spans="3:17" ht="30.75" thickTop="1">
      <c r="C9" s="221" t="str">
        <f>Per_res!D21</f>
        <v>Estratégia de médio prazo</v>
      </c>
      <c r="D9" s="36" t="str">
        <f>Per_res!E21</f>
        <v>A empresa visa novos segmentos de clientes?</v>
      </c>
      <c r="E9" s="50"/>
      <c r="F9" s="37" t="e">
        <f>VLOOKUP(E9,Per_res!$F$5:$G$67,2,FALSE)</f>
        <v>#N/A</v>
      </c>
      <c r="G9" s="41"/>
      <c r="H9" s="118"/>
      <c r="J9" s="28">
        <f>IF(E9="",0,VLOOKUP(E9,Per_res!$F$5:$H$271,3,FALSE))</f>
        <v>0</v>
      </c>
      <c r="K9" s="28">
        <f>IF(G9="",0,VLOOKUP(G9,Per_res!$K$5:$L$8,2,FALSE))</f>
        <v>0</v>
      </c>
      <c r="L9" s="28">
        <f t="shared" si="0"/>
        <v>0</v>
      </c>
      <c r="O9" s="95" t="s">
        <v>562</v>
      </c>
      <c r="P9" s="28">
        <f t="shared" si="1"/>
        <v>0</v>
      </c>
    </row>
    <row r="10" spans="3:17" ht="45">
      <c r="C10" s="222"/>
      <c r="D10" s="36" t="str">
        <f>Per_res!E25</f>
        <v>A empresa busca a atualização de seus produtos e possui uma cultura de inovação?</v>
      </c>
      <c r="E10" s="50"/>
      <c r="F10" s="37" t="e">
        <f>VLOOKUP(E10,Per_res!$F$5:$G$67,2,FALSE)</f>
        <v>#N/A</v>
      </c>
      <c r="G10" s="41"/>
      <c r="H10" s="118"/>
      <c r="J10" s="28">
        <f>IF(E10="",0,VLOOKUP(E10,Per_res!$F$5:$H$271,3,FALSE))</f>
        <v>0</v>
      </c>
      <c r="K10" s="28">
        <f>IF(G10="",0,VLOOKUP(G10,Per_res!$K$5:$L$8,2,FALSE))</f>
        <v>0</v>
      </c>
      <c r="L10" s="28">
        <f t="shared" si="0"/>
        <v>0</v>
      </c>
      <c r="O10" s="95" t="s">
        <v>540</v>
      </c>
      <c r="P10" s="28">
        <f t="shared" si="1"/>
        <v>0</v>
      </c>
    </row>
    <row r="11" spans="3:17" ht="45">
      <c r="C11" s="222"/>
      <c r="D11" s="36" t="str">
        <f>Per_res!E29</f>
        <v>A empresa investe no branding, ou seja, para que sua marca seja lembrada pelos clientes?</v>
      </c>
      <c r="E11" s="50"/>
      <c r="F11" s="37" t="e">
        <f>VLOOKUP(E11,Per_res!$F$5:$G$67,2,FALSE)</f>
        <v>#N/A</v>
      </c>
      <c r="G11" s="41"/>
      <c r="H11" s="118"/>
      <c r="J11" s="28">
        <f>IF(E11="",0,VLOOKUP(E11,Per_res!$F$5:$H$271,3,FALSE))</f>
        <v>0</v>
      </c>
      <c r="K11" s="28">
        <f>IF(G11="",0,VLOOKUP(G11,Per_res!$K$5:$L$8,2,FALSE))</f>
        <v>0</v>
      </c>
      <c r="L11" s="28">
        <f t="shared" si="0"/>
        <v>0</v>
      </c>
      <c r="O11" s="96" t="s">
        <v>563</v>
      </c>
      <c r="P11" s="28">
        <f t="shared" si="1"/>
        <v>0</v>
      </c>
    </row>
    <row r="12" spans="3:17" ht="45.75" thickBot="1">
      <c r="C12" s="223"/>
      <c r="D12" s="36" t="str">
        <f>Per_res!E33</f>
        <v>A empresa tem a capacidade de reter clientes antigos e fidelizar os novos clientes?</v>
      </c>
      <c r="E12" s="50"/>
      <c r="F12" s="37" t="e">
        <f>VLOOKUP(E12,Per_res!$F$5:$G$67,2,FALSE)</f>
        <v>#N/A</v>
      </c>
      <c r="G12" s="41"/>
      <c r="H12" s="118"/>
      <c r="J12" s="28">
        <f>IF(E12="",0,VLOOKUP(E12,Per_res!$F$5:$H$271,3,FALSE))</f>
        <v>0</v>
      </c>
      <c r="K12" s="28">
        <f>IF(G12="",0,VLOOKUP(G12,Per_res!$K$5:$L$8,2,FALSE))</f>
        <v>0</v>
      </c>
      <c r="L12" s="28">
        <f t="shared" si="0"/>
        <v>0</v>
      </c>
    </row>
    <row r="13" spans="3:17" ht="45.75" thickTop="1">
      <c r="C13" s="221" t="str">
        <f>Per_res!D37</f>
        <v>Estratégia de longo prazo</v>
      </c>
      <c r="D13" s="36" t="str">
        <f>Per_res!E37</f>
        <v>Como a empresa emprega os conceitos de responsabilidade social-empresarial?</v>
      </c>
      <c r="E13" s="50"/>
      <c r="F13" s="37" t="e">
        <f>VLOOKUP(E13,Per_res!$F$5:$G$67,2,FALSE)</f>
        <v>#N/A</v>
      </c>
      <c r="G13" s="41"/>
      <c r="H13" s="118"/>
      <c r="J13" s="28">
        <f>IF(E13="",0,VLOOKUP(E13,Per_res!$F$5:$H$271,3,FALSE))</f>
        <v>0</v>
      </c>
      <c r="K13" s="28">
        <f>IF(G13="",0,VLOOKUP(G13,Per_res!$K$5:$L$8,2,FALSE))</f>
        <v>0</v>
      </c>
      <c r="L13" s="28">
        <f t="shared" si="0"/>
        <v>0</v>
      </c>
    </row>
    <row r="14" spans="3:17" ht="30">
      <c r="C14" s="222"/>
      <c r="D14" s="36" t="str">
        <f>Per_res!E41</f>
        <v>A empresa faz investimentos financeiros a longo prazo?</v>
      </c>
      <c r="E14" s="50"/>
      <c r="F14" s="37" t="e">
        <f>VLOOKUP(E14,Per_res!$F$5:$G$67,2,FALSE)</f>
        <v>#N/A</v>
      </c>
      <c r="G14" s="41"/>
      <c r="H14" s="118"/>
      <c r="J14" s="28">
        <f>IF(E14="",0,VLOOKUP(E14,Per_res!$F$5:$H$271,3,FALSE))</f>
        <v>0</v>
      </c>
      <c r="K14" s="28">
        <f>IF(G14="",0,VLOOKUP(G14,Per_res!$K$5:$L$8,2,FALSE))</f>
        <v>0</v>
      </c>
      <c r="L14" s="28">
        <f t="shared" si="0"/>
        <v>0</v>
      </c>
    </row>
    <row r="15" spans="3:17" ht="30">
      <c r="C15" s="222"/>
      <c r="D15" s="36" t="str">
        <f>Per_res!E45</f>
        <v>A empresa Investe na retenção de talentos?</v>
      </c>
      <c r="E15" s="50"/>
      <c r="F15" s="37" t="e">
        <f>VLOOKUP(E15,Per_res!$F$5:$G$67,2,FALSE)</f>
        <v>#N/A</v>
      </c>
      <c r="G15" s="41"/>
      <c r="H15" s="118"/>
      <c r="J15" s="28">
        <f>IF(E15="",0,VLOOKUP(E15,Per_res!$F$5:$H$271,3,FALSE))</f>
        <v>0</v>
      </c>
      <c r="K15" s="28">
        <f>IF(G15="",0,VLOOKUP(G15,Per_res!$K$5:$L$8,2,FALSE))</f>
        <v>0</v>
      </c>
      <c r="L15" s="28">
        <f t="shared" si="0"/>
        <v>0</v>
      </c>
    </row>
    <row r="16" spans="3:17" ht="30.75" thickBot="1">
      <c r="C16" s="223"/>
      <c r="D16" s="36" t="str">
        <f>Per_res!E48</f>
        <v>A empresa visa explorar outros mercados?</v>
      </c>
      <c r="E16" s="50"/>
      <c r="F16" s="37" t="e">
        <f>VLOOKUP(E16,Per_res!$F$5:$G$67,2,FALSE)</f>
        <v>#N/A</v>
      </c>
      <c r="G16" s="41"/>
      <c r="H16" s="118"/>
      <c r="J16" s="28">
        <f>IF(E16="",0,VLOOKUP(E16,Per_res!$F$5:$H$271,3,FALSE))</f>
        <v>0</v>
      </c>
      <c r="K16" s="28">
        <f>IF(G16="",0,VLOOKUP(G16,Per_res!$K$5:$L$8,2,FALSE))</f>
        <v>0</v>
      </c>
      <c r="L16" s="28">
        <f t="shared" si="0"/>
        <v>0</v>
      </c>
    </row>
    <row r="17" spans="3:12" ht="30.75" thickTop="1">
      <c r="C17" s="221" t="str">
        <f>Per_res!D52</f>
        <v>Análise de ambiente</v>
      </c>
      <c r="D17" s="36" t="str">
        <f>Per_res!E52</f>
        <v>A empresa conhece seus concorrentes e substitutos?</v>
      </c>
      <c r="E17" s="50"/>
      <c r="F17" s="37" t="e">
        <f>VLOOKUP(E17,Per_res!$F$5:$G$67,2,FALSE)</f>
        <v>#N/A</v>
      </c>
      <c r="G17" s="41"/>
      <c r="H17" s="118"/>
      <c r="J17" s="28">
        <f>IF(E17="",0,VLOOKUP(E17,Per_res!$F$5:$H$271,3,FALSE))</f>
        <v>0</v>
      </c>
      <c r="K17" s="28">
        <f>IF(G17="",0,VLOOKUP(G17,Per_res!$K$5:$L$8,2,FALSE))</f>
        <v>0</v>
      </c>
      <c r="L17" s="28">
        <f t="shared" si="0"/>
        <v>0</v>
      </c>
    </row>
    <row r="18" spans="3:12" ht="30">
      <c r="C18" s="222"/>
      <c r="D18" s="36" t="str">
        <f>Per_res!E56</f>
        <v>A empresa é eficiente em sua gestão de fornecedores?</v>
      </c>
      <c r="E18" s="50"/>
      <c r="F18" s="37" t="e">
        <f>VLOOKUP(E18,Per_res!$F$5:$G$67,2,FALSE)</f>
        <v>#N/A</v>
      </c>
      <c r="G18" s="41"/>
      <c r="H18" s="118"/>
      <c r="J18" s="28">
        <f>IF(E18="",0,VLOOKUP(E18,Per_res!$F$5:$H$271,3,FALSE))</f>
        <v>0</v>
      </c>
      <c r="K18" s="28">
        <f>IF(G18="",0,VLOOKUP(G18,Per_res!$K$5:$L$8,2,FALSE))</f>
        <v>0</v>
      </c>
      <c r="L18" s="28">
        <f t="shared" si="0"/>
        <v>0</v>
      </c>
    </row>
    <row r="19" spans="3:12" ht="30">
      <c r="C19" s="222"/>
      <c r="D19" s="36" t="str">
        <f>Per_res!E60</f>
        <v>A empresa tem uma boa relação com clientes?</v>
      </c>
      <c r="E19" s="50"/>
      <c r="F19" s="37" t="e">
        <f>VLOOKUP(E19,Per_res!$F$5:$G$67,2,FALSE)</f>
        <v>#N/A</v>
      </c>
      <c r="G19" s="41"/>
      <c r="H19" s="118"/>
      <c r="J19" s="28">
        <f>IF(E19="",0,VLOOKUP(E19,Per_res!$F$5:$H$271,3,FALSE))</f>
        <v>0</v>
      </c>
      <c r="K19" s="28">
        <f>IF(G19="",0,VLOOKUP(G19,Per_res!$K$5:$L$8,2,FALSE))</f>
        <v>0</v>
      </c>
      <c r="L19" s="28">
        <f t="shared" si="0"/>
        <v>0</v>
      </c>
    </row>
    <row r="20" spans="3:12" ht="30.75" thickBot="1">
      <c r="C20" s="223"/>
      <c r="D20" s="36" t="str">
        <f>Per_res!E64</f>
        <v>Existem barreiras de entrada em seu segmento de negócio?</v>
      </c>
      <c r="E20" s="50"/>
      <c r="F20" s="37" t="e">
        <f>VLOOKUP(E20,Per_res!$F$5:$G$67,2,FALSE)</f>
        <v>#N/A</v>
      </c>
      <c r="G20" s="41"/>
      <c r="H20" s="118"/>
      <c r="J20" s="28">
        <f>IF(E20="",0,VLOOKUP(E20,Per_res!$F$5:$H$271,3,FALSE))</f>
        <v>0</v>
      </c>
      <c r="K20" s="28">
        <f>IF(G20="",0,VLOOKUP(G20,Per_res!$K$5:$L$8,2,FALSE))</f>
        <v>0</v>
      </c>
      <c r="L20" s="28">
        <f t="shared" si="0"/>
        <v>0</v>
      </c>
    </row>
    <row r="21" spans="3:12" ht="15.75" thickTop="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sheetData>
  <sheetProtection sheet="1" objects="1" scenarios="1" formatColumns="0" formatRows="0" insertColumns="0" insertRows="0" insertHyperlinks="0" deleteColumns="0" deleteRows="0" selectLockedCells="1" sort="0" autoFilter="0" pivotTables="0"/>
  <mergeCells count="4">
    <mergeCell ref="C9:C12"/>
    <mergeCell ref="C13:C16"/>
    <mergeCell ref="C17:C20"/>
    <mergeCell ref="C5:C8"/>
  </mergeCells>
  <conditionalFormatting sqref="G5:G20">
    <cfRule type="cellIs" dxfId="89" priority="1" operator="equal">
      <formula>"Irrelevante"</formula>
    </cfRule>
    <cfRule type="cellIs" dxfId="88" priority="2" operator="equal">
      <formula>"Pouco importante"</formula>
    </cfRule>
    <cfRule type="cellIs" dxfId="87" priority="3" operator="equal">
      <formula>"Importante"</formula>
    </cfRule>
    <cfRule type="cellIs" dxfId="86" priority="4" operator="equal">
      <formula>"Muito importante"</formula>
    </cfRule>
  </conditionalFormatting>
  <dataValidations count="2">
    <dataValidation type="list" allowBlank="1" showInputMessage="1" showErrorMessage="1" sqref="G5:G20" xr:uid="{00000000-0002-0000-0100-000000000000}">
      <formula1>"Muito importante,Importante,Pouco importante,Irrelevante"</formula1>
    </dataValidation>
    <dataValidation type="list" allowBlank="1" showInputMessage="1" showErrorMessage="1" sqref="H5:H20" xr:uid="{00000000-0002-0000-0100-000001000000}">
      <mc:AlternateContent xmlns:x12ac="http://schemas.microsoft.com/office/spreadsheetml/2011/1/ac" xmlns:mc="http://schemas.openxmlformats.org/markup-compatibility/2006">
        <mc:Choice Requires="x12ac">
          <x12ac:list>Técnica,Comportamental,Ferramental,Técnica e Comportamental,Técnica e Ferramental,Comportamental e Ferramental,"Técnica, Comportamental e Ferramental"</x12ac:list>
        </mc:Choice>
        <mc:Fallback>
          <formula1>"Técnica,Comportamental,Ferramental,Técnica e Comportamental,Técnica e Ferramental,Comportamental e Ferramental,Técnica, Comportamental e Ferramental"</formula1>
        </mc:Fallback>
      </mc:AlternateContent>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100-000002000000}">
          <x14:formula1>
            <xm:f>Per_res!$F$5:$F$8</xm:f>
          </x14:formula1>
          <xm:sqref>E5</xm:sqref>
        </x14:dataValidation>
        <x14:dataValidation type="list" allowBlank="1" showInputMessage="1" showErrorMessage="1" xr:uid="{00000000-0002-0000-0100-000003000000}">
          <x14:formula1>
            <xm:f>Per_res!$F$9:$F$12</xm:f>
          </x14:formula1>
          <xm:sqref>E6</xm:sqref>
        </x14:dataValidation>
        <x14:dataValidation type="list" allowBlank="1" showInputMessage="1" showErrorMessage="1" xr:uid="{00000000-0002-0000-0100-000004000000}">
          <x14:formula1>
            <xm:f>Per_res!$F$13:$F$16</xm:f>
          </x14:formula1>
          <xm:sqref>E7</xm:sqref>
        </x14:dataValidation>
        <x14:dataValidation type="list" allowBlank="1" showInputMessage="1" showErrorMessage="1" xr:uid="{00000000-0002-0000-0100-000005000000}">
          <x14:formula1>
            <xm:f>Per_res!$F$17:$F$20</xm:f>
          </x14:formula1>
          <xm:sqref>E8</xm:sqref>
        </x14:dataValidation>
        <x14:dataValidation type="list" allowBlank="1" showInputMessage="1" showErrorMessage="1" xr:uid="{00000000-0002-0000-0100-000006000000}">
          <x14:formula1>
            <xm:f>Per_res!$F$21:$F$24</xm:f>
          </x14:formula1>
          <xm:sqref>E9</xm:sqref>
        </x14:dataValidation>
        <x14:dataValidation type="list" allowBlank="1" showInputMessage="1" showErrorMessage="1" xr:uid="{00000000-0002-0000-0100-000007000000}">
          <x14:formula1>
            <xm:f>Per_res!$F$25:$F$28</xm:f>
          </x14:formula1>
          <xm:sqref>E10</xm:sqref>
        </x14:dataValidation>
        <x14:dataValidation type="list" allowBlank="1" showInputMessage="1" showErrorMessage="1" xr:uid="{00000000-0002-0000-0100-000008000000}">
          <x14:formula1>
            <xm:f>Per_res!$F$29:$F$32</xm:f>
          </x14:formula1>
          <xm:sqref>E11</xm:sqref>
        </x14:dataValidation>
        <x14:dataValidation type="list" allowBlank="1" showInputMessage="1" showErrorMessage="1" xr:uid="{00000000-0002-0000-0100-000009000000}">
          <x14:formula1>
            <xm:f>Per_res!$F$33:$F$36</xm:f>
          </x14:formula1>
          <xm:sqref>E12</xm:sqref>
        </x14:dataValidation>
        <x14:dataValidation type="list" allowBlank="1" showInputMessage="1" showErrorMessage="1" xr:uid="{00000000-0002-0000-0100-00000A000000}">
          <x14:formula1>
            <xm:f>Per_res!$F$37:$F$40</xm:f>
          </x14:formula1>
          <xm:sqref>E13</xm:sqref>
        </x14:dataValidation>
        <x14:dataValidation type="list" allowBlank="1" showInputMessage="1" showErrorMessage="1" xr:uid="{00000000-0002-0000-0100-00000B000000}">
          <x14:formula1>
            <xm:f>Per_res!$F$41:$F$44</xm:f>
          </x14:formula1>
          <xm:sqref>E14</xm:sqref>
        </x14:dataValidation>
        <x14:dataValidation type="list" allowBlank="1" showInputMessage="1" showErrorMessage="1" xr:uid="{00000000-0002-0000-0100-00000C000000}">
          <x14:formula1>
            <xm:f>Per_res!$F$45:$F$47</xm:f>
          </x14:formula1>
          <xm:sqref>E15</xm:sqref>
        </x14:dataValidation>
        <x14:dataValidation type="list" allowBlank="1" showInputMessage="1" showErrorMessage="1" xr:uid="{00000000-0002-0000-0100-00000D000000}">
          <x14:formula1>
            <xm:f>Per_res!$F$48:$F$51</xm:f>
          </x14:formula1>
          <xm:sqref>E16</xm:sqref>
        </x14:dataValidation>
        <x14:dataValidation type="list" allowBlank="1" showInputMessage="1" showErrorMessage="1" xr:uid="{00000000-0002-0000-0100-00000E000000}">
          <x14:formula1>
            <xm:f>Per_res!$F$52:$F$55</xm:f>
          </x14:formula1>
          <xm:sqref>E17</xm:sqref>
        </x14:dataValidation>
        <x14:dataValidation type="list" allowBlank="1" showInputMessage="1" showErrorMessage="1" xr:uid="{00000000-0002-0000-0100-00000F000000}">
          <x14:formula1>
            <xm:f>Per_res!$F$56:$F$59</xm:f>
          </x14:formula1>
          <xm:sqref>E18</xm:sqref>
        </x14:dataValidation>
        <x14:dataValidation type="list" allowBlank="1" showInputMessage="1" showErrorMessage="1" xr:uid="{00000000-0002-0000-0100-000010000000}">
          <x14:formula1>
            <xm:f>Per_res!$F$60:$F$63</xm:f>
          </x14:formula1>
          <xm:sqref>E19</xm:sqref>
        </x14:dataValidation>
        <x14:dataValidation type="list" allowBlank="1" showInputMessage="1" showErrorMessage="1" xr:uid="{00000000-0002-0000-0100-000011000000}">
          <x14:formula1>
            <xm:f>Per_res!$F$64:$F$67</xm:f>
          </x14:formula1>
          <xm:sqref>E20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Q455"/>
  <sheetViews>
    <sheetView showGridLines="0" zoomScale="90" zoomScaleNormal="90" zoomScalePageLayoutView="80" workbookViewId="0">
      <pane ySplit="4" topLeftCell="A5" activePane="bottomLeft" state="frozen"/>
      <selection activeCell="E5" sqref="E5"/>
      <selection pane="bottomLeft" activeCell="E5" sqref="E5"/>
    </sheetView>
  </sheetViews>
  <sheetFormatPr defaultColWidth="11" defaultRowHeight="15"/>
  <cols>
    <col min="1" max="1" width="2.125" style="29" customWidth="1"/>
    <col min="2" max="2" width="1.375" style="29" customWidth="1"/>
    <col min="3" max="3" width="10" style="29" customWidth="1"/>
    <col min="4" max="4" width="28.625" style="33" customWidth="1"/>
    <col min="5" max="5" width="32.25" style="29" customWidth="1"/>
    <col min="6" max="6" width="59.375" style="29" hidden="1" customWidth="1"/>
    <col min="7" max="7" width="21.625" style="33" bestFit="1" customWidth="1"/>
    <col min="8" max="8" width="24.375" style="29" customWidth="1"/>
    <col min="9" max="11" width="10.75" style="142" customWidth="1"/>
    <col min="12" max="14" width="10.75" style="38" customWidth="1"/>
    <col min="15" max="15" width="25.75" style="38" bestFit="1" customWidth="1"/>
    <col min="16" max="17" width="10.75" style="38" customWidth="1"/>
    <col min="18" max="21" width="10.75" style="29" customWidth="1"/>
    <col min="22" max="16384" width="11" style="29"/>
  </cols>
  <sheetData>
    <row r="1" spans="3:17" s="24" customFormat="1" ht="39" customHeight="1">
      <c r="C1" s="25"/>
      <c r="D1" s="30"/>
      <c r="I1" s="140"/>
      <c r="J1" s="140"/>
      <c r="K1" s="140"/>
      <c r="L1" s="92"/>
      <c r="M1" s="92"/>
      <c r="N1" s="92"/>
      <c r="O1" s="92"/>
      <c r="P1" s="92"/>
      <c r="Q1" s="92"/>
    </row>
    <row r="2" spans="3:17" s="27" customFormat="1" ht="30" customHeight="1">
      <c r="C2" s="26"/>
      <c r="D2" s="31"/>
      <c r="E2" s="26"/>
      <c r="F2" s="26"/>
      <c r="G2" s="26"/>
      <c r="I2" s="141"/>
      <c r="J2" s="141"/>
      <c r="K2" s="141"/>
      <c r="L2" s="93"/>
      <c r="M2" s="93"/>
      <c r="N2" s="93"/>
      <c r="O2" s="93"/>
      <c r="P2" s="93"/>
      <c r="Q2" s="93"/>
    </row>
    <row r="3" spans="3:17" ht="15" customHeight="1" thickBot="1">
      <c r="C3" s="28"/>
      <c r="D3" s="32"/>
      <c r="E3" s="28"/>
      <c r="F3" s="28"/>
      <c r="G3" s="28"/>
    </row>
    <row r="4" spans="3:17" ht="30" customHeight="1" thickTop="1" thickBot="1">
      <c r="C4" s="34" t="s">
        <v>33</v>
      </c>
      <c r="D4" s="23" t="s">
        <v>56</v>
      </c>
      <c r="E4" s="23" t="s">
        <v>57</v>
      </c>
      <c r="F4" s="23" t="s">
        <v>34</v>
      </c>
      <c r="G4" s="34" t="s">
        <v>537</v>
      </c>
      <c r="H4" s="34" t="s">
        <v>538</v>
      </c>
      <c r="J4" s="142" t="s">
        <v>547</v>
      </c>
      <c r="K4" s="142" t="s">
        <v>548</v>
      </c>
      <c r="L4" s="38" t="s">
        <v>552</v>
      </c>
    </row>
    <row r="5" spans="3:17" ht="31.5" thickTop="1" thickBot="1">
      <c r="C5" s="221" t="str">
        <f>Per_res!D68</f>
        <v>Planejamento financeiro</v>
      </c>
      <c r="D5" s="35" t="str">
        <f>Per_res!E68</f>
        <v>A empresa possui investimentos financeiros e capital de reserva?</v>
      </c>
      <c r="E5" s="50"/>
      <c r="F5" s="39" t="e">
        <f>VLOOKUP(E5,Per_res!$F$68:$G$127,2,FALSE)</f>
        <v>#N/A</v>
      </c>
      <c r="G5" s="41"/>
      <c r="H5" s="118"/>
      <c r="J5" s="143">
        <f>IF(E5="",0,VLOOKUP(E5,Per_res!$F$5:$H$271,3,FALSE))</f>
        <v>0</v>
      </c>
      <c r="K5" s="143">
        <f>IF(G5="",0,VLOOKUP(G5,Per_res!$K$5:$L$8,2,FALSE))</f>
        <v>0</v>
      </c>
      <c r="L5" s="28">
        <f>K5*J5</f>
        <v>0</v>
      </c>
      <c r="O5" s="95" t="s">
        <v>558</v>
      </c>
      <c r="P5" s="28">
        <f>COUNTIF($H$5:$H$20,O5)</f>
        <v>0</v>
      </c>
    </row>
    <row r="6" spans="3:17" ht="31.5" thickTop="1" thickBot="1">
      <c r="C6" s="222"/>
      <c r="D6" s="35" t="str">
        <f>Per_res!E72</f>
        <v>A empresa possui planejamento e controle orçamentário?</v>
      </c>
      <c r="E6" s="50"/>
      <c r="F6" s="39" t="e">
        <f>VLOOKUP(E6,Per_res!$F$68:$G$127,2,FALSE)</f>
        <v>#N/A</v>
      </c>
      <c r="G6" s="41"/>
      <c r="H6" s="118"/>
      <c r="J6" s="143">
        <f>IF(E6="",0,VLOOKUP(E6,Per_res!$F$5:$H$271,3,FALSE))</f>
        <v>0</v>
      </c>
      <c r="K6" s="143">
        <f>IF(G6="",0,VLOOKUP(G6,Per_res!$K$5:$L$8,2,FALSE))</f>
        <v>0</v>
      </c>
      <c r="L6" s="28">
        <f t="shared" ref="L6:L20" si="0">K6*J6</f>
        <v>0</v>
      </c>
      <c r="O6" s="95" t="s">
        <v>559</v>
      </c>
      <c r="P6" s="28">
        <f t="shared" ref="P6:P11" si="1">COUNTIF($H$5:$H$20,O6)</f>
        <v>0</v>
      </c>
    </row>
    <row r="7" spans="3:17" ht="31.5" thickTop="1" thickBot="1">
      <c r="C7" s="222"/>
      <c r="D7" s="35" t="str">
        <f>Per_res!E76</f>
        <v>A empresa sabe diferenciar despesa de investimento?</v>
      </c>
      <c r="E7" s="50"/>
      <c r="F7" s="39" t="e">
        <f>VLOOKUP(E7,Per_res!$F$68:$G$127,2,FALSE)</f>
        <v>#N/A</v>
      </c>
      <c r="G7" s="41"/>
      <c r="H7" s="118"/>
      <c r="J7" s="143">
        <f>IF(E7="",0,VLOOKUP(E7,Per_res!$F$5:$H$271,3,FALSE))</f>
        <v>0</v>
      </c>
      <c r="K7" s="143">
        <f>IF(G7="",0,VLOOKUP(G7,Per_res!$K$5:$L$8,2,FALSE))</f>
        <v>0</v>
      </c>
      <c r="L7" s="28">
        <f t="shared" si="0"/>
        <v>0</v>
      </c>
      <c r="O7" s="95" t="s">
        <v>560</v>
      </c>
      <c r="P7" s="28">
        <f t="shared" si="1"/>
        <v>0</v>
      </c>
    </row>
    <row r="8" spans="3:17" ht="31.5" thickTop="1" thickBot="1">
      <c r="C8" s="223"/>
      <c r="D8" s="35" t="str">
        <f>Per_res!E79</f>
        <v>A empresa planeja pegar ou já pegou um empréstimo?</v>
      </c>
      <c r="E8" s="50"/>
      <c r="F8" s="39" t="e">
        <f>VLOOKUP(E8,Per_res!$F$68:$G$127,2,FALSE)</f>
        <v>#N/A</v>
      </c>
      <c r="G8" s="41"/>
      <c r="H8" s="118"/>
      <c r="J8" s="143">
        <f>IF(E8="",0,VLOOKUP(E8,Per_res!$F$5:$H$271,3,FALSE))</f>
        <v>0</v>
      </c>
      <c r="K8" s="143">
        <f>IF(G8="",0,VLOOKUP(G8,Per_res!$K$5:$L$8,2,FALSE))</f>
        <v>0</v>
      </c>
      <c r="L8" s="28">
        <f t="shared" si="0"/>
        <v>0</v>
      </c>
      <c r="O8" s="95" t="s">
        <v>561</v>
      </c>
      <c r="P8" s="28">
        <f t="shared" si="1"/>
        <v>0</v>
      </c>
    </row>
    <row r="9" spans="3:17" ht="30.75" thickTop="1">
      <c r="C9" s="221" t="str">
        <f>Per_res!D83</f>
        <v>Controle financeiro</v>
      </c>
      <c r="D9" s="36" t="str">
        <f>Per_res!E83</f>
        <v>A empresa realiza a gestão do seu fluxo de caixa?</v>
      </c>
      <c r="E9" s="50"/>
      <c r="F9" s="39" t="e">
        <f>VLOOKUP(E9,Per_res!$F$68:$G$127,2,FALSE)</f>
        <v>#N/A</v>
      </c>
      <c r="G9" s="41"/>
      <c r="H9" s="118"/>
      <c r="J9" s="143">
        <f>IF(E9="",0,VLOOKUP(E9,Per_res!$F$5:$H$271,3,FALSE))</f>
        <v>0</v>
      </c>
      <c r="K9" s="143">
        <f>IF(G9="",0,VLOOKUP(G9,Per_res!$K$5:$L$8,2,FALSE))</f>
        <v>0</v>
      </c>
      <c r="L9" s="28">
        <f t="shared" si="0"/>
        <v>0</v>
      </c>
      <c r="O9" s="95" t="s">
        <v>562</v>
      </c>
      <c r="P9" s="28">
        <f t="shared" si="1"/>
        <v>0</v>
      </c>
    </row>
    <row r="10" spans="3:17" ht="45">
      <c r="C10" s="222"/>
      <c r="D10" s="36" t="str">
        <f>Per_res!E87</f>
        <v>A empresa possui uma separação entre o que é dela e o que é do proprietário?</v>
      </c>
      <c r="E10" s="50"/>
      <c r="F10" s="39" t="e">
        <f>VLOOKUP(E10,Per_res!$F$68:$G$127,2,FALSE)</f>
        <v>#N/A</v>
      </c>
      <c r="G10" s="41"/>
      <c r="H10" s="118"/>
      <c r="J10" s="143">
        <f>IF(E10="",0,VLOOKUP(E10,Per_res!$F$5:$H$271,3,FALSE))</f>
        <v>0</v>
      </c>
      <c r="K10" s="143">
        <f>IF(G10="",0,VLOOKUP(G10,Per_res!$K$5:$L$8,2,FALSE))</f>
        <v>0</v>
      </c>
      <c r="L10" s="28">
        <f t="shared" si="0"/>
        <v>0</v>
      </c>
      <c r="O10" s="95" t="s">
        <v>540</v>
      </c>
      <c r="P10" s="28">
        <f t="shared" si="1"/>
        <v>0</v>
      </c>
    </row>
    <row r="11" spans="3:17" ht="30">
      <c r="C11" s="222"/>
      <c r="D11" s="36" t="str">
        <f>Per_res!E91</f>
        <v>A empresa possui controle sobre seu capital de giro?</v>
      </c>
      <c r="E11" s="50"/>
      <c r="F11" s="39" t="e">
        <f>VLOOKUP(E11,Per_res!$F$68:$G$127,2,FALSE)</f>
        <v>#N/A</v>
      </c>
      <c r="G11" s="41"/>
      <c r="H11" s="118"/>
      <c r="J11" s="143">
        <f>IF(E11="",0,VLOOKUP(E11,Per_res!$F$5:$H$271,3,FALSE))</f>
        <v>0</v>
      </c>
      <c r="K11" s="143">
        <f>IF(G11="",0,VLOOKUP(G11,Per_res!$K$5:$L$8,2,FALSE))</f>
        <v>0</v>
      </c>
      <c r="L11" s="28">
        <f t="shared" si="0"/>
        <v>0</v>
      </c>
      <c r="O11" s="96" t="s">
        <v>563</v>
      </c>
      <c r="P11" s="28">
        <f t="shared" si="1"/>
        <v>0</v>
      </c>
    </row>
    <row r="12" spans="3:17" ht="30.75" thickBot="1">
      <c r="C12" s="223"/>
      <c r="D12" s="36" t="str">
        <f>Per_res!E95</f>
        <v>A empresa mantem um estrito controle contábil?</v>
      </c>
      <c r="E12" s="50"/>
      <c r="F12" s="39" t="e">
        <f>VLOOKUP(E12,Per_res!$F$68:$G$127,2,FALSE)</f>
        <v>#N/A</v>
      </c>
      <c r="G12" s="41"/>
      <c r="H12" s="118"/>
      <c r="J12" s="143">
        <f>IF(E12="",0,VLOOKUP(E12,Per_res!$F$5:$H$271,3,FALSE))</f>
        <v>0</v>
      </c>
      <c r="K12" s="143">
        <f>IF(G12="",0,VLOOKUP(G12,Per_res!$K$5:$L$8,2,FALSE))</f>
        <v>0</v>
      </c>
      <c r="L12" s="28">
        <f t="shared" si="0"/>
        <v>0</v>
      </c>
    </row>
    <row r="13" spans="3:17" ht="45.75" thickTop="1">
      <c r="C13" s="221" t="str">
        <f>Per_res!D99</f>
        <v>Margem de contribuição e lucratividade</v>
      </c>
      <c r="D13" s="36" t="str">
        <f>Per_res!E99</f>
        <v>A empresa compreende todos os custos envolvidos no seu negócio?</v>
      </c>
      <c r="E13" s="50"/>
      <c r="F13" s="39" t="e">
        <f>VLOOKUP(E13,Per_res!$F$68:$G$127,2,FALSE)</f>
        <v>#N/A</v>
      </c>
      <c r="G13" s="41"/>
      <c r="H13" s="118"/>
      <c r="J13" s="143">
        <f>IF(E13="",0,VLOOKUP(E13,Per_res!$F$5:$H$271,3,FALSE))</f>
        <v>0</v>
      </c>
      <c r="K13" s="143">
        <f>IF(G13="",0,VLOOKUP(G13,Per_res!$K$5:$L$8,2,FALSE))</f>
        <v>0</v>
      </c>
      <c r="L13" s="28">
        <f t="shared" si="0"/>
        <v>0</v>
      </c>
    </row>
    <row r="14" spans="3:17" ht="45">
      <c r="C14" s="222"/>
      <c r="D14" s="36" t="str">
        <f>Per_res!E103</f>
        <v>A empresa possui uma margem de contribuição padrão em seus produtos ou serviços?</v>
      </c>
      <c r="E14" s="50"/>
      <c r="F14" s="39" t="e">
        <f>VLOOKUP(E14,Per_res!$F$68:$G$127,2,FALSE)</f>
        <v>#N/A</v>
      </c>
      <c r="G14" s="41"/>
      <c r="H14" s="118"/>
      <c r="J14" s="143">
        <f>IF(E14="",0,VLOOKUP(E14,Per_res!$F$5:$H$271,3,FALSE))</f>
        <v>0</v>
      </c>
      <c r="K14" s="143">
        <f>IF(G14="",0,VLOOKUP(G14,Per_res!$K$5:$L$8,2,FALSE))</f>
        <v>0</v>
      </c>
      <c r="L14" s="28">
        <f t="shared" si="0"/>
        <v>0</v>
      </c>
    </row>
    <row r="15" spans="3:17" ht="45">
      <c r="C15" s="222"/>
      <c r="D15" s="36" t="str">
        <f>Per_res!E106</f>
        <v>A empresa precifica o seu produto ou serviço de maneira adequada?</v>
      </c>
      <c r="E15" s="50"/>
      <c r="F15" s="39" t="e">
        <f>VLOOKUP(E15,Per_res!$F$68:$G$127,2,FALSE)</f>
        <v>#N/A</v>
      </c>
      <c r="G15" s="41"/>
      <c r="H15" s="118"/>
      <c r="J15" s="143">
        <f>IF(E15="",0,VLOOKUP(E15,Per_res!$F$5:$H$271,3,FALSE))</f>
        <v>0</v>
      </c>
      <c r="K15" s="143">
        <f>IF(G15="",0,VLOOKUP(G15,Per_res!$K$5:$L$8,2,FALSE))</f>
        <v>0</v>
      </c>
      <c r="L15" s="28">
        <f t="shared" si="0"/>
        <v>0</v>
      </c>
    </row>
    <row r="16" spans="3:17" ht="30.75" thickBot="1">
      <c r="C16" s="223"/>
      <c r="D16" s="36" t="str">
        <f>Per_res!E109</f>
        <v>Você sabe distinguir custos variáveis de custos fixos?</v>
      </c>
      <c r="E16" s="50"/>
      <c r="F16" s="39" t="e">
        <f>VLOOKUP(E16,Per_res!$F$68:$G$127,2,FALSE)</f>
        <v>#N/A</v>
      </c>
      <c r="G16" s="41"/>
      <c r="H16" s="118"/>
      <c r="J16" s="143">
        <f>IF(E16="",0,VLOOKUP(E16,Per_res!$F$5:$H$271,3,FALSE))</f>
        <v>0</v>
      </c>
      <c r="K16" s="143">
        <f>IF(G16="",0,VLOOKUP(G16,Per_res!$K$5:$L$8,2,FALSE))</f>
        <v>0</v>
      </c>
      <c r="L16" s="28">
        <f t="shared" si="0"/>
        <v>0</v>
      </c>
    </row>
    <row r="17" spans="3:12" ht="30.75" thickTop="1">
      <c r="C17" s="221" t="str">
        <f>Per_res!D112</f>
        <v>Indicadores financeiros</v>
      </c>
      <c r="D17" s="36" t="str">
        <f>Per_res!E112</f>
        <v>A empresa tem um faturamento que condiz com o planejado?</v>
      </c>
      <c r="E17" s="50"/>
      <c r="F17" s="39" t="e">
        <f>VLOOKUP(E17,Per_res!$F$68:$G$127,2,FALSE)</f>
        <v>#N/A</v>
      </c>
      <c r="G17" s="41"/>
      <c r="H17" s="118"/>
      <c r="J17" s="143">
        <f>IF(E17="",0,VLOOKUP(E17,Per_res!$F$5:$H$271,3,FALSE))</f>
        <v>0</v>
      </c>
      <c r="K17" s="143">
        <f>IF(G17="",0,VLOOKUP(G17,Per_res!$K$5:$L$8,2,FALSE))</f>
        <v>0</v>
      </c>
      <c r="L17" s="28">
        <f t="shared" si="0"/>
        <v>0</v>
      </c>
    </row>
    <row r="18" spans="3:12" ht="45">
      <c r="C18" s="222"/>
      <c r="D18" s="36" t="str">
        <f>Per_res!E116</f>
        <v>A empresa controla seus recebimentos de forma satisfatória?</v>
      </c>
      <c r="E18" s="50"/>
      <c r="F18" s="39" t="e">
        <f>VLOOKUP(E18,Per_res!$F$68:$G$127,2,FALSE)</f>
        <v>#N/A</v>
      </c>
      <c r="G18" s="41"/>
      <c r="H18" s="118"/>
      <c r="J18" s="143">
        <f>IF(E18="",0,VLOOKUP(E18,Per_res!$F$5:$H$271,3,FALSE))</f>
        <v>0</v>
      </c>
      <c r="K18" s="143">
        <f>IF(G18="",0,VLOOKUP(G18,Per_res!$K$5:$L$8,2,FALSE))</f>
        <v>0</v>
      </c>
      <c r="L18" s="28">
        <f t="shared" si="0"/>
        <v>0</v>
      </c>
    </row>
    <row r="19" spans="3:12" ht="30">
      <c r="C19" s="222"/>
      <c r="D19" s="36" t="str">
        <f>Per_res!E120</f>
        <v>A empresa mede e controla seu ticket médio?</v>
      </c>
      <c r="E19" s="50"/>
      <c r="F19" s="39" t="e">
        <f>VLOOKUP(E19,Per_res!$F$68:$G$127,2,FALSE)</f>
        <v>#N/A</v>
      </c>
      <c r="G19" s="41"/>
      <c r="H19" s="118"/>
      <c r="J19" s="143">
        <f>IF(E19="",0,VLOOKUP(E19,Per_res!$F$5:$H$271,3,FALSE))</f>
        <v>0</v>
      </c>
      <c r="K19" s="143">
        <f>IF(G19="",0,VLOOKUP(G19,Per_res!$K$5:$L$8,2,FALSE))</f>
        <v>0</v>
      </c>
      <c r="L19" s="28">
        <f t="shared" si="0"/>
        <v>0</v>
      </c>
    </row>
    <row r="20" spans="3:12" ht="30.75" thickBot="1">
      <c r="C20" s="223"/>
      <c r="D20" s="36" t="str">
        <f>Per_res!E124</f>
        <v>A empresa calcula os indicadores de desempenho?</v>
      </c>
      <c r="E20" s="50"/>
      <c r="F20" s="39" t="e">
        <f>VLOOKUP(E20,Per_res!$F$68:$G$127,2,FALSE)</f>
        <v>#N/A</v>
      </c>
      <c r="G20" s="41"/>
      <c r="H20" s="118"/>
      <c r="J20" s="143">
        <f>IF(E20="",0,VLOOKUP(E20,Per_res!$F$5:$H$271,3,FALSE))</f>
        <v>0</v>
      </c>
      <c r="K20" s="143">
        <f>IF(G20="",0,VLOOKUP(G20,Per_res!$K$5:$L$8,2,FALSE))</f>
        <v>0</v>
      </c>
      <c r="L20" s="28">
        <f t="shared" si="0"/>
        <v>0</v>
      </c>
    </row>
    <row r="21" spans="3:12" ht="15.75" thickTop="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sheetData>
  <sheetProtection sheet="1" objects="1" scenarios="1" formatColumns="0" formatRows="0" insertColumns="0" insertRows="0" insertHyperlinks="0" deleteColumns="0" deleteRows="0" selectLockedCells="1" sort="0" autoFilter="0" pivotTables="0"/>
  <mergeCells count="4">
    <mergeCell ref="C5:C8"/>
    <mergeCell ref="C9:C12"/>
    <mergeCell ref="C13:C16"/>
    <mergeCell ref="C17:C20"/>
  </mergeCells>
  <conditionalFormatting sqref="G5:G20">
    <cfRule type="cellIs" dxfId="85" priority="1" operator="equal">
      <formula>"Irrelevante"</formula>
    </cfRule>
    <cfRule type="cellIs" dxfId="84" priority="2" operator="equal">
      <formula>"Pouco importante"</formula>
    </cfRule>
    <cfRule type="cellIs" dxfId="83" priority="3" operator="equal">
      <formula>"Importante"</formula>
    </cfRule>
    <cfRule type="cellIs" dxfId="82" priority="4" operator="equal">
      <formula>"Muito importante"</formula>
    </cfRule>
  </conditionalFormatting>
  <dataValidations count="2">
    <dataValidation type="list" allowBlank="1" showInputMessage="1" showErrorMessage="1" sqref="H5:H20" xr:uid="{00000000-0002-0000-0200-000000000000}">
      <mc:AlternateContent xmlns:x12ac="http://schemas.microsoft.com/office/spreadsheetml/2011/1/ac" xmlns:mc="http://schemas.openxmlformats.org/markup-compatibility/2006">
        <mc:Choice Requires="x12ac">
          <x12ac:list>Técnica,Comportamental,Ferramental,Técnica e Comportamental,Técnica e Ferramental,Comportamental e Ferramental,"Técnica, Comportamental e Ferramental"</x12ac:list>
        </mc:Choice>
        <mc:Fallback>
          <formula1>"Técnica,Comportamental,Ferramental,Técnica e Comportamental,Técnica e Ferramental,Comportamental e Ferramental,Técnica, Comportamental e Ferramental"</formula1>
        </mc:Fallback>
      </mc:AlternateContent>
    </dataValidation>
    <dataValidation type="list" allowBlank="1" showInputMessage="1" showErrorMessage="1" sqref="G5:G20" xr:uid="{00000000-0002-0000-0200-000001000000}">
      <formula1>"Muito importante,Importante,Pouco importante,Irrelevante"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200-000002000000}">
          <x14:formula1>
            <xm:f>Per_res!$F$124:$F$127</xm:f>
          </x14:formula1>
          <xm:sqref>E20</xm:sqref>
        </x14:dataValidation>
        <x14:dataValidation type="list" allowBlank="1" showInputMessage="1" showErrorMessage="1" xr:uid="{00000000-0002-0000-0200-000003000000}">
          <x14:formula1>
            <xm:f>Per_res!$F$120:$F$123</xm:f>
          </x14:formula1>
          <xm:sqref>E19</xm:sqref>
        </x14:dataValidation>
        <x14:dataValidation type="list" allowBlank="1" showInputMessage="1" showErrorMessage="1" xr:uid="{00000000-0002-0000-0200-000004000000}">
          <x14:formula1>
            <xm:f>Per_res!$F$116:$F$119</xm:f>
          </x14:formula1>
          <xm:sqref>E18</xm:sqref>
        </x14:dataValidation>
        <x14:dataValidation type="list" allowBlank="1" showInputMessage="1" showErrorMessage="1" xr:uid="{00000000-0002-0000-0200-000005000000}">
          <x14:formula1>
            <xm:f>Per_res!$F$112:$F$115</xm:f>
          </x14:formula1>
          <xm:sqref>E17</xm:sqref>
        </x14:dataValidation>
        <x14:dataValidation type="list" allowBlank="1" showInputMessage="1" showErrorMessage="1" xr:uid="{00000000-0002-0000-0200-000006000000}">
          <x14:formula1>
            <xm:f>Per_res!$F$109:$F$111</xm:f>
          </x14:formula1>
          <xm:sqref>E16</xm:sqref>
        </x14:dataValidation>
        <x14:dataValidation type="list" allowBlank="1" showInputMessage="1" showErrorMessage="1" xr:uid="{00000000-0002-0000-0200-000007000000}">
          <x14:formula1>
            <xm:f>Per_res!$F$106:$F$108</xm:f>
          </x14:formula1>
          <xm:sqref>E15</xm:sqref>
        </x14:dataValidation>
        <x14:dataValidation type="list" allowBlank="1" showInputMessage="1" showErrorMessage="1" xr:uid="{00000000-0002-0000-0200-000008000000}">
          <x14:formula1>
            <xm:f>Per_res!$F$103:$F$105</xm:f>
          </x14:formula1>
          <xm:sqref>E14</xm:sqref>
        </x14:dataValidation>
        <x14:dataValidation type="list" allowBlank="1" showInputMessage="1" showErrorMessage="1" xr:uid="{00000000-0002-0000-0200-000009000000}">
          <x14:formula1>
            <xm:f>Per_res!$F$99:$F$102</xm:f>
          </x14:formula1>
          <xm:sqref>E13</xm:sqref>
        </x14:dataValidation>
        <x14:dataValidation type="list" allowBlank="1" showInputMessage="1" showErrorMessage="1" xr:uid="{00000000-0002-0000-0200-00000A000000}">
          <x14:formula1>
            <xm:f>Per_res!$F$95:$F$98</xm:f>
          </x14:formula1>
          <xm:sqref>E12</xm:sqref>
        </x14:dataValidation>
        <x14:dataValidation type="list" allowBlank="1" showInputMessage="1" showErrorMessage="1" xr:uid="{00000000-0002-0000-0200-00000B000000}">
          <x14:formula1>
            <xm:f>Per_res!$F$91:$F$94</xm:f>
          </x14:formula1>
          <xm:sqref>E11</xm:sqref>
        </x14:dataValidation>
        <x14:dataValidation type="list" allowBlank="1" showInputMessage="1" showErrorMessage="1" xr:uid="{00000000-0002-0000-0200-00000C000000}">
          <x14:formula1>
            <xm:f>Per_res!$F$87:$F$90</xm:f>
          </x14:formula1>
          <xm:sqref>E10</xm:sqref>
        </x14:dataValidation>
        <x14:dataValidation type="list" allowBlank="1" showInputMessage="1" showErrorMessage="1" xr:uid="{00000000-0002-0000-0200-00000D000000}">
          <x14:formula1>
            <xm:f>Per_res!$F$83:$F$86</xm:f>
          </x14:formula1>
          <xm:sqref>E9</xm:sqref>
        </x14:dataValidation>
        <x14:dataValidation type="list" allowBlank="1" showInputMessage="1" showErrorMessage="1" xr:uid="{00000000-0002-0000-0200-00000E000000}">
          <x14:formula1>
            <xm:f>Per_res!$F$79:$F$82</xm:f>
          </x14:formula1>
          <xm:sqref>E8</xm:sqref>
        </x14:dataValidation>
        <x14:dataValidation type="list" allowBlank="1" showInputMessage="1" showErrorMessage="1" xr:uid="{00000000-0002-0000-0200-00000F000000}">
          <x14:formula1>
            <xm:f>Per_res!$F$76:$F$78</xm:f>
          </x14:formula1>
          <xm:sqref>E7</xm:sqref>
        </x14:dataValidation>
        <x14:dataValidation type="list" allowBlank="1" showInputMessage="1" showErrorMessage="1" xr:uid="{00000000-0002-0000-0200-000010000000}">
          <x14:formula1>
            <xm:f>Per_res!$F$72:$F$75</xm:f>
          </x14:formula1>
          <xm:sqref>E6</xm:sqref>
        </x14:dataValidation>
        <x14:dataValidation type="list" allowBlank="1" showInputMessage="1" showErrorMessage="1" xr:uid="{00000000-0002-0000-0200-000011000000}">
          <x14:formula1>
            <xm:f>Per_res!$F$68:$F$71</xm:f>
          </x14:formula1>
          <xm:sqref>E5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Q455"/>
  <sheetViews>
    <sheetView showGridLines="0" zoomScale="90" zoomScaleNormal="90" zoomScalePageLayoutView="80" workbookViewId="0">
      <pane ySplit="4" topLeftCell="A5" activePane="bottomLeft" state="frozen"/>
      <selection activeCell="E5" sqref="E5"/>
      <selection pane="bottomLeft" activeCell="E5" sqref="E5"/>
    </sheetView>
  </sheetViews>
  <sheetFormatPr defaultColWidth="11" defaultRowHeight="15"/>
  <cols>
    <col min="1" max="1" width="2.125" style="29" customWidth="1"/>
    <col min="2" max="2" width="1.375" style="29" customWidth="1"/>
    <col min="3" max="3" width="10" style="29" customWidth="1"/>
    <col min="4" max="4" width="28.625" style="33" customWidth="1"/>
    <col min="5" max="5" width="32.25" style="29" customWidth="1"/>
    <col min="6" max="6" width="59.375" style="29" hidden="1" customWidth="1"/>
    <col min="7" max="7" width="21.625" style="33" bestFit="1" customWidth="1"/>
    <col min="8" max="8" width="24.375" style="29" customWidth="1"/>
    <col min="9" max="9" width="10.75" style="29" customWidth="1"/>
    <col min="10" max="14" width="10.75" style="38" customWidth="1"/>
    <col min="15" max="15" width="25.75" style="38" bestFit="1" customWidth="1"/>
    <col min="16" max="17" width="10.75" style="38" customWidth="1"/>
    <col min="18" max="21" width="10.75" style="29" customWidth="1"/>
    <col min="22" max="16384" width="11" style="29"/>
  </cols>
  <sheetData>
    <row r="1" spans="3:17" s="24" customFormat="1" ht="39" customHeight="1">
      <c r="C1" s="25"/>
      <c r="D1" s="30"/>
      <c r="J1" s="92"/>
      <c r="K1" s="92"/>
      <c r="L1" s="92"/>
      <c r="M1" s="92"/>
      <c r="N1" s="92"/>
      <c r="O1" s="92"/>
      <c r="P1" s="92"/>
      <c r="Q1" s="92"/>
    </row>
    <row r="2" spans="3:17" s="27" customFormat="1" ht="30" customHeight="1">
      <c r="C2" s="26"/>
      <c r="D2" s="31"/>
      <c r="E2" s="26"/>
      <c r="F2" s="26"/>
      <c r="G2" s="26"/>
      <c r="J2" s="93"/>
      <c r="K2" s="93"/>
      <c r="L2" s="93"/>
      <c r="M2" s="93"/>
      <c r="N2" s="93"/>
      <c r="O2" s="93"/>
      <c r="P2" s="93"/>
      <c r="Q2" s="93"/>
    </row>
    <row r="3" spans="3:17" ht="15" customHeight="1" thickBot="1">
      <c r="C3" s="28"/>
      <c r="D3" s="32"/>
      <c r="E3" s="28"/>
      <c r="F3" s="28"/>
      <c r="G3" s="28"/>
    </row>
    <row r="4" spans="3:17" ht="30" customHeight="1" thickTop="1" thickBot="1">
      <c r="C4" s="34" t="s">
        <v>33</v>
      </c>
      <c r="D4" s="23" t="s">
        <v>56</v>
      </c>
      <c r="E4" s="23" t="s">
        <v>57</v>
      </c>
      <c r="F4" s="23" t="s">
        <v>34</v>
      </c>
      <c r="G4" s="34" t="s">
        <v>537</v>
      </c>
      <c r="H4" s="34" t="s">
        <v>538</v>
      </c>
      <c r="J4" s="38" t="s">
        <v>547</v>
      </c>
      <c r="K4" s="38" t="s">
        <v>548</v>
      </c>
      <c r="L4" s="38" t="s">
        <v>552</v>
      </c>
    </row>
    <row r="5" spans="3:17" ht="46.5" thickTop="1" thickBot="1">
      <c r="C5" s="221" t="str">
        <f>Per_res!D128</f>
        <v>Planejamento de marketing</v>
      </c>
      <c r="D5" s="35" t="str">
        <f>Per_res!E128</f>
        <v>A empresa possui uma identidade visual e comunica sua marca?</v>
      </c>
      <c r="E5" s="50"/>
      <c r="F5" s="39" t="e">
        <f>VLOOKUP(E5,Per_res!$F$128:$G$183,2,FALSE)</f>
        <v>#N/A</v>
      </c>
      <c r="G5" s="41"/>
      <c r="H5" s="118"/>
      <c r="J5" s="28">
        <f>IF(E5="",0,VLOOKUP(E5,Per_res!$F$5:$H$271,3,FALSE))</f>
        <v>0</v>
      </c>
      <c r="K5" s="28">
        <f>IF(G5="",0,VLOOKUP(G5,Per_res!$K$5:$L$8,2,FALSE))</f>
        <v>0</v>
      </c>
      <c r="L5" s="28">
        <f>K5*J5</f>
        <v>0</v>
      </c>
      <c r="O5" s="95" t="s">
        <v>558</v>
      </c>
      <c r="P5" s="28">
        <f>COUNTIF($H$5:$H$20,O5)</f>
        <v>0</v>
      </c>
    </row>
    <row r="6" spans="3:17" ht="46.5" thickTop="1" thickBot="1">
      <c r="C6" s="222"/>
      <c r="D6" s="35" t="str">
        <f>Per_res!E132</f>
        <v>A empresa tem seu segmento definido e se divulga de maneira focada?</v>
      </c>
      <c r="E6" s="50"/>
      <c r="F6" s="39" t="e">
        <f>VLOOKUP(E6,Per_res!$F$128:$G$183,2,FALSE)</f>
        <v>#N/A</v>
      </c>
      <c r="G6" s="41"/>
      <c r="H6" s="118"/>
      <c r="J6" s="28">
        <f>IF(E6="",0,VLOOKUP(E6,Per_res!$F$5:$H$271,3,FALSE))</f>
        <v>0</v>
      </c>
      <c r="K6" s="28">
        <f>IF(G6="",0,VLOOKUP(G6,Per_res!$K$5:$L$8,2,FALSE))</f>
        <v>0</v>
      </c>
      <c r="L6" s="28">
        <f t="shared" ref="L6:L20" si="0">K6*J6</f>
        <v>0</v>
      </c>
      <c r="O6" s="95" t="s">
        <v>559</v>
      </c>
      <c r="P6" s="28">
        <f t="shared" ref="P6:P11" si="1">COUNTIF($H$5:$H$20,O6)</f>
        <v>0</v>
      </c>
    </row>
    <row r="7" spans="3:17" ht="46.5" thickTop="1" thickBot="1">
      <c r="C7" s="222"/>
      <c r="D7" s="35" t="str">
        <f>Per_res!E136</f>
        <v>Como é a mensuração de resultados das ações de comunicação da empresa?</v>
      </c>
      <c r="E7" s="50"/>
      <c r="F7" s="39" t="e">
        <f>VLOOKUP(E7,Per_res!$F$128:$G$183,2,FALSE)</f>
        <v>#N/A</v>
      </c>
      <c r="G7" s="41"/>
      <c r="H7" s="118"/>
      <c r="J7" s="28">
        <f>IF(E7="",0,VLOOKUP(E7,Per_res!$F$5:$H$271,3,FALSE))</f>
        <v>0</v>
      </c>
      <c r="K7" s="28">
        <f>IF(G7="",0,VLOOKUP(G7,Per_res!$K$5:$L$8,2,FALSE))</f>
        <v>0</v>
      </c>
      <c r="L7" s="28">
        <f t="shared" si="0"/>
        <v>0</v>
      </c>
      <c r="O7" s="95" t="s">
        <v>560</v>
      </c>
      <c r="P7" s="28">
        <f t="shared" si="1"/>
        <v>0</v>
      </c>
    </row>
    <row r="8" spans="3:17" ht="31.5" thickTop="1" thickBot="1">
      <c r="C8" s="223"/>
      <c r="D8" s="35" t="str">
        <f>Per_res!E140</f>
        <v>A empresa monitora a satisfação de seus clientes?</v>
      </c>
      <c r="E8" s="50"/>
      <c r="F8" s="39" t="e">
        <f>VLOOKUP(E8,Per_res!$F$128:$G$183,2,FALSE)</f>
        <v>#N/A</v>
      </c>
      <c r="G8" s="41"/>
      <c r="H8" s="118"/>
      <c r="J8" s="28">
        <f>IF(E8="",0,VLOOKUP(E8,Per_res!$F$5:$H$271,3,FALSE))</f>
        <v>0</v>
      </c>
      <c r="K8" s="28">
        <f>IF(G8="",0,VLOOKUP(G8,Per_res!$K$5:$L$8,2,FALSE))</f>
        <v>0</v>
      </c>
      <c r="L8" s="28">
        <f t="shared" si="0"/>
        <v>0</v>
      </c>
      <c r="O8" s="95" t="s">
        <v>561</v>
      </c>
      <c r="P8" s="28">
        <f t="shared" si="1"/>
        <v>0</v>
      </c>
    </row>
    <row r="9" spans="3:17" ht="30.75" thickTop="1">
      <c r="C9" s="221" t="str">
        <f>Per_res!D144</f>
        <v>Mídias online</v>
      </c>
      <c r="D9" s="36" t="str">
        <f>Per_res!E144</f>
        <v>A empresa está presente na internet?</v>
      </c>
      <c r="E9" s="50"/>
      <c r="F9" s="39" t="e">
        <f>VLOOKUP(E9,Per_res!$F$128:$G$183,2,FALSE)</f>
        <v>#N/A</v>
      </c>
      <c r="G9" s="41"/>
      <c r="H9" s="118"/>
      <c r="J9" s="28">
        <f>IF(E9="",0,VLOOKUP(E9,Per_res!$F$5:$H$271,3,FALSE))</f>
        <v>0</v>
      </c>
      <c r="K9" s="28">
        <f>IF(G9="",0,VLOOKUP(G9,Per_res!$K$5:$L$8,2,FALSE))</f>
        <v>0</v>
      </c>
      <c r="L9" s="28">
        <f t="shared" si="0"/>
        <v>0</v>
      </c>
      <c r="O9" s="95" t="s">
        <v>562</v>
      </c>
      <c r="P9" s="28">
        <f t="shared" si="1"/>
        <v>0</v>
      </c>
    </row>
    <row r="10" spans="3:17" ht="30">
      <c r="C10" s="222"/>
      <c r="D10" s="36" t="str">
        <f>Per_res!E148</f>
        <v>A empresa realiza campanhas online?</v>
      </c>
      <c r="E10" s="50"/>
      <c r="F10" s="39" t="e">
        <f>VLOOKUP(E10,Per_res!$F$128:$G$183,2,FALSE)</f>
        <v>#N/A</v>
      </c>
      <c r="G10" s="41"/>
      <c r="H10" s="118"/>
      <c r="J10" s="28">
        <f>IF(E10="",0,VLOOKUP(E10,Per_res!$F$5:$H$271,3,FALSE))</f>
        <v>0</v>
      </c>
      <c r="K10" s="28">
        <f>IF(G10="",0,VLOOKUP(G10,Per_res!$K$5:$L$8,2,FALSE))</f>
        <v>0</v>
      </c>
      <c r="L10" s="28">
        <f t="shared" si="0"/>
        <v>0</v>
      </c>
      <c r="O10" s="95" t="s">
        <v>540</v>
      </c>
      <c r="P10" s="28">
        <f t="shared" si="1"/>
        <v>0</v>
      </c>
    </row>
    <row r="11" spans="3:17" ht="30">
      <c r="C11" s="222"/>
      <c r="D11" s="36" t="str">
        <f>Per_res!E152</f>
        <v>A empresa acompanha os indicadores de performance?</v>
      </c>
      <c r="E11" s="50"/>
      <c r="F11" s="39" t="e">
        <f>VLOOKUP(E11,Per_res!$F$128:$G$183,2,FALSE)</f>
        <v>#N/A</v>
      </c>
      <c r="G11" s="41"/>
      <c r="H11" s="118"/>
      <c r="J11" s="28">
        <f>IF(E11="",0,VLOOKUP(E11,Per_res!$F$5:$H$271,3,FALSE))</f>
        <v>0</v>
      </c>
      <c r="K11" s="28">
        <f>IF(G11="",0,VLOOKUP(G11,Per_res!$K$5:$L$8,2,FALSE))</f>
        <v>0</v>
      </c>
      <c r="L11" s="28">
        <f t="shared" si="0"/>
        <v>0</v>
      </c>
      <c r="O11" s="96" t="s">
        <v>563</v>
      </c>
      <c r="P11" s="28">
        <f t="shared" si="1"/>
        <v>0</v>
      </c>
    </row>
    <row r="12" spans="3:17" ht="45.75" thickBot="1">
      <c r="C12" s="223"/>
      <c r="D12" s="36" t="str">
        <f>Per_res!E155</f>
        <v>A empresa consegue otimizar a performance de vendas off-line com base na online?</v>
      </c>
      <c r="E12" s="50"/>
      <c r="F12" s="39" t="e">
        <f>VLOOKUP(E12,Per_res!$F$128:$G$183,2,FALSE)</f>
        <v>#N/A</v>
      </c>
      <c r="G12" s="41"/>
      <c r="H12" s="118"/>
      <c r="J12" s="28">
        <f>IF(E12="",0,VLOOKUP(E12,Per_res!$F$5:$H$271,3,FALSE))</f>
        <v>0</v>
      </c>
      <c r="K12" s="28">
        <f>IF(G12="",0,VLOOKUP(G12,Per_res!$K$5:$L$8,2,FALSE))</f>
        <v>0</v>
      </c>
      <c r="L12" s="28">
        <f t="shared" si="0"/>
        <v>0</v>
      </c>
    </row>
    <row r="13" spans="3:17" ht="30.75" thickTop="1">
      <c r="C13" s="221" t="str">
        <f>Per_res!D157</f>
        <v>Mídias off-line</v>
      </c>
      <c r="D13" s="36" t="str">
        <f>Per_res!E157</f>
        <v>A empresa investe em mídias off-lines?</v>
      </c>
      <c r="E13" s="50"/>
      <c r="F13" s="39" t="e">
        <f>VLOOKUP(E13,Per_res!$F$128:$G$183,2,FALSE)</f>
        <v>#N/A</v>
      </c>
      <c r="G13" s="41"/>
      <c r="H13" s="118"/>
      <c r="J13" s="28">
        <f>IF(E13="",0,VLOOKUP(E13,Per_res!$F$5:$H$271,3,FALSE))</f>
        <v>0</v>
      </c>
      <c r="K13" s="28">
        <f>IF(G13="",0,VLOOKUP(G13,Per_res!$K$5:$L$8,2,FALSE))</f>
        <v>0</v>
      </c>
      <c r="L13" s="28">
        <f t="shared" si="0"/>
        <v>0</v>
      </c>
    </row>
    <row r="14" spans="3:17" ht="30">
      <c r="C14" s="222"/>
      <c r="D14" s="36" t="str">
        <f>Per_res!E160</f>
        <v>A empresa realiza compras regulares de mídia?</v>
      </c>
      <c r="E14" s="50"/>
      <c r="F14" s="39" t="e">
        <f>VLOOKUP(E14,Per_res!$F$128:$G$183,2,FALSE)</f>
        <v>#N/A</v>
      </c>
      <c r="G14" s="41"/>
      <c r="H14" s="118"/>
      <c r="J14" s="28">
        <f>IF(E14="",0,VLOOKUP(E14,Per_res!$F$5:$H$271,3,FALSE))</f>
        <v>0</v>
      </c>
      <c r="K14" s="28">
        <f>IF(G14="",0,VLOOKUP(G14,Per_res!$K$5:$L$8,2,FALSE))</f>
        <v>0</v>
      </c>
      <c r="L14" s="28">
        <f t="shared" si="0"/>
        <v>0</v>
      </c>
    </row>
    <row r="15" spans="3:17" ht="30">
      <c r="C15" s="222"/>
      <c r="D15" s="36" t="str">
        <f>Per_res!E162</f>
        <v>A empresa investe em estratégias de boca-a-boca?</v>
      </c>
      <c r="E15" s="50"/>
      <c r="F15" s="39" t="e">
        <f>VLOOKUP(E15,Per_res!$F$128:$G$183,2,FALSE)</f>
        <v>#N/A</v>
      </c>
      <c r="G15" s="41"/>
      <c r="H15" s="118"/>
      <c r="J15" s="28">
        <f>IF(E15="",0,VLOOKUP(E15,Per_res!$F$5:$H$271,3,FALSE))</f>
        <v>0</v>
      </c>
      <c r="K15" s="28">
        <f>IF(G15="",0,VLOOKUP(G15,Per_res!$K$5:$L$8,2,FALSE))</f>
        <v>0</v>
      </c>
      <c r="L15" s="28">
        <f t="shared" si="0"/>
        <v>0</v>
      </c>
    </row>
    <row r="16" spans="3:17" ht="30.75" thickBot="1">
      <c r="C16" s="223"/>
      <c r="D16" s="36" t="str">
        <f>Per_res!E165</f>
        <v>A empresa possui embaixadores ou afiliados?</v>
      </c>
      <c r="E16" s="50"/>
      <c r="F16" s="39" t="e">
        <f>VLOOKUP(E16,Per_res!$F$128:$G$183,2,FALSE)</f>
        <v>#N/A</v>
      </c>
      <c r="G16" s="41"/>
      <c r="H16" s="118"/>
      <c r="J16" s="28">
        <f>IF(E16="",0,VLOOKUP(E16,Per_res!$F$5:$H$271,3,FALSE))</f>
        <v>0</v>
      </c>
      <c r="K16" s="28">
        <f>IF(G16="",0,VLOOKUP(G16,Per_res!$K$5:$L$8,2,FALSE))</f>
        <v>0</v>
      </c>
      <c r="L16" s="28">
        <f t="shared" si="0"/>
        <v>0</v>
      </c>
    </row>
    <row r="17" spans="3:12" ht="30.75" thickTop="1">
      <c r="C17" s="221" t="str">
        <f>Per_res!D168</f>
        <v>Relação com clientes</v>
      </c>
      <c r="D17" s="36" t="str">
        <f>Per_res!E168</f>
        <v>A empresa sabe quais são seus perfis de cliente?</v>
      </c>
      <c r="E17" s="50"/>
      <c r="F17" s="39" t="e">
        <f>VLOOKUP(E17,Per_res!$F$128:$G$183,2,FALSE)</f>
        <v>#N/A</v>
      </c>
      <c r="G17" s="41"/>
      <c r="H17" s="118"/>
      <c r="J17" s="28">
        <f>IF(E17="",0,VLOOKUP(E17,Per_res!$F$5:$H$271,3,FALSE))</f>
        <v>0</v>
      </c>
      <c r="K17" s="28">
        <f>IF(G17="",0,VLOOKUP(G17,Per_res!$K$5:$L$8,2,FALSE))</f>
        <v>0</v>
      </c>
      <c r="L17" s="28">
        <f t="shared" si="0"/>
        <v>0</v>
      </c>
    </row>
    <row r="18" spans="3:12" ht="30">
      <c r="C18" s="222"/>
      <c r="D18" s="36" t="str">
        <f>Per_res!E172</f>
        <v>A empresa realiza cadastro de clientes?</v>
      </c>
      <c r="E18" s="50"/>
      <c r="F18" s="39" t="e">
        <f>VLOOKUP(E18,Per_res!$F$128:$G$183,2,FALSE)</f>
        <v>#N/A</v>
      </c>
      <c r="G18" s="41"/>
      <c r="H18" s="118"/>
      <c r="J18" s="28">
        <f>IF(E18="",0,VLOOKUP(E18,Per_res!$F$5:$H$271,3,FALSE))</f>
        <v>0</v>
      </c>
      <c r="K18" s="28">
        <f>IF(G18="",0,VLOOKUP(G18,Per_res!$K$5:$L$8,2,FALSE))</f>
        <v>0</v>
      </c>
      <c r="L18" s="28">
        <f t="shared" si="0"/>
        <v>0</v>
      </c>
    </row>
    <row r="19" spans="3:12" ht="30">
      <c r="C19" s="222"/>
      <c r="D19" s="36" t="str">
        <f>Per_res!E176</f>
        <v>A empresa atende realmente as necessidades dos clientes?</v>
      </c>
      <c r="E19" s="50"/>
      <c r="F19" s="39" t="e">
        <f>VLOOKUP(E19,Per_res!$F$128:$G$183,2,FALSE)</f>
        <v>#N/A</v>
      </c>
      <c r="G19" s="41"/>
      <c r="H19" s="118"/>
      <c r="J19" s="28">
        <f>IF(E19="",0,VLOOKUP(E19,Per_res!$F$5:$H$271,3,FALSE))</f>
        <v>0</v>
      </c>
      <c r="K19" s="28">
        <f>IF(G19="",0,VLOOKUP(G19,Per_res!$K$5:$L$8,2,FALSE))</f>
        <v>0</v>
      </c>
      <c r="L19" s="28">
        <f t="shared" si="0"/>
        <v>0</v>
      </c>
    </row>
    <row r="20" spans="3:12" ht="15.75" thickBot="1">
      <c r="C20" s="223"/>
      <c r="D20" s="36" t="str">
        <f>Per_res!E180</f>
        <v>Os clientes estão satisfeitos?</v>
      </c>
      <c r="E20" s="50"/>
      <c r="F20" s="39" t="e">
        <f>VLOOKUP(E20,Per_res!$F$128:$G$183,2,FALSE)</f>
        <v>#N/A</v>
      </c>
      <c r="G20" s="41"/>
      <c r="H20" s="118"/>
      <c r="J20" s="28">
        <f>IF(E20="",0,VLOOKUP(E20,Per_res!$F$5:$H$271,3,FALSE))</f>
        <v>0</v>
      </c>
      <c r="K20" s="28">
        <f>IF(G20="",0,VLOOKUP(G20,Per_res!$K$5:$L$8,2,FALSE))</f>
        <v>0</v>
      </c>
      <c r="L20" s="28">
        <f t="shared" si="0"/>
        <v>0</v>
      </c>
    </row>
    <row r="21" spans="3:12" ht="15.75" thickTop="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sheetData>
  <sheetProtection sheet="1" objects="1" scenarios="1" formatColumns="0" formatRows="0" insertColumns="0" insertRows="0" insertHyperlinks="0" deleteColumns="0" deleteRows="0" selectLockedCells="1" sort="0" autoFilter="0" pivotTables="0"/>
  <mergeCells count="4">
    <mergeCell ref="C5:C8"/>
    <mergeCell ref="C9:C12"/>
    <mergeCell ref="C13:C16"/>
    <mergeCell ref="C17:C20"/>
  </mergeCells>
  <conditionalFormatting sqref="G5:G20">
    <cfRule type="cellIs" dxfId="81" priority="1" operator="equal">
      <formula>"Irrelevante"</formula>
    </cfRule>
    <cfRule type="cellIs" dxfId="80" priority="2" operator="equal">
      <formula>"Pouco importante"</formula>
    </cfRule>
    <cfRule type="cellIs" dxfId="79" priority="3" operator="equal">
      <formula>"Importante"</formula>
    </cfRule>
    <cfRule type="cellIs" dxfId="78" priority="4" operator="equal">
      <formula>"Muito importante"</formula>
    </cfRule>
  </conditionalFormatting>
  <dataValidations count="2">
    <dataValidation type="list" allowBlank="1" showInputMessage="1" showErrorMessage="1" sqref="G5:G20" xr:uid="{00000000-0002-0000-0300-000000000000}">
      <formula1>"Muito importante,Importante,Pouco importante,Irrelevante"</formula1>
    </dataValidation>
    <dataValidation type="list" allowBlank="1" showInputMessage="1" showErrorMessage="1" sqref="H5:H20" xr:uid="{00000000-0002-0000-0300-000001000000}">
      <mc:AlternateContent xmlns:x12ac="http://schemas.microsoft.com/office/spreadsheetml/2011/1/ac" xmlns:mc="http://schemas.openxmlformats.org/markup-compatibility/2006">
        <mc:Choice Requires="x12ac">
          <x12ac:list>Técnica,Comportamental,Ferramental,Técnica e Comportamental,Técnica e Ferramental,Comportamental e Ferramental,"Técnica, Comportamental e Ferramental"</x12ac:list>
        </mc:Choice>
        <mc:Fallback>
          <formula1>"Técnica,Comportamental,Ferramental,Técnica e Comportamental,Técnica e Ferramental,Comportamental e Ferramental,Técnica, Comportamental e Ferramental"</formula1>
        </mc:Fallback>
      </mc:AlternateContent>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300-000002000000}">
          <x14:formula1>
            <xm:f>Per_res!$F$128:$F$131</xm:f>
          </x14:formula1>
          <xm:sqref>E5</xm:sqref>
        </x14:dataValidation>
        <x14:dataValidation type="list" allowBlank="1" showInputMessage="1" showErrorMessage="1" xr:uid="{00000000-0002-0000-0300-000003000000}">
          <x14:formula1>
            <xm:f>Per_res!$F$132:$F$135</xm:f>
          </x14:formula1>
          <xm:sqref>E6</xm:sqref>
        </x14:dataValidation>
        <x14:dataValidation type="list" allowBlank="1" showInputMessage="1" showErrorMessage="1" xr:uid="{00000000-0002-0000-0300-000004000000}">
          <x14:formula1>
            <xm:f>Per_res!$F$136:$F$139</xm:f>
          </x14:formula1>
          <xm:sqref>E7</xm:sqref>
        </x14:dataValidation>
        <x14:dataValidation type="list" allowBlank="1" showInputMessage="1" showErrorMessage="1" xr:uid="{00000000-0002-0000-0300-000005000000}">
          <x14:formula1>
            <xm:f>Per_res!$F$140:$F$143</xm:f>
          </x14:formula1>
          <xm:sqref>E8</xm:sqref>
        </x14:dataValidation>
        <x14:dataValidation type="list" allowBlank="1" showInputMessage="1" showErrorMessage="1" xr:uid="{00000000-0002-0000-0300-000006000000}">
          <x14:formula1>
            <xm:f>Per_res!$F$144:$F$147</xm:f>
          </x14:formula1>
          <xm:sqref>E9</xm:sqref>
        </x14:dataValidation>
        <x14:dataValidation type="list" allowBlank="1" showInputMessage="1" showErrorMessage="1" xr:uid="{00000000-0002-0000-0300-000007000000}">
          <x14:formula1>
            <xm:f>Per_res!$F$148:$F$151</xm:f>
          </x14:formula1>
          <xm:sqref>E10</xm:sqref>
        </x14:dataValidation>
        <x14:dataValidation type="list" allowBlank="1" showInputMessage="1" showErrorMessage="1" xr:uid="{00000000-0002-0000-0300-000008000000}">
          <x14:formula1>
            <xm:f>Per_res!$F$152:$F$154</xm:f>
          </x14:formula1>
          <xm:sqref>E11</xm:sqref>
        </x14:dataValidation>
        <x14:dataValidation type="list" allowBlank="1" showInputMessage="1" showErrorMessage="1" xr:uid="{00000000-0002-0000-0300-000009000000}">
          <x14:formula1>
            <xm:f>Per_res!$F$155:$F$156</xm:f>
          </x14:formula1>
          <xm:sqref>E12</xm:sqref>
        </x14:dataValidation>
        <x14:dataValidation type="list" allowBlank="1" showInputMessage="1" showErrorMessage="1" xr:uid="{00000000-0002-0000-0300-00000A000000}">
          <x14:formula1>
            <xm:f>Per_res!$F$157:$F$159</xm:f>
          </x14:formula1>
          <xm:sqref>E13</xm:sqref>
        </x14:dataValidation>
        <x14:dataValidation type="list" allowBlank="1" showInputMessage="1" showErrorMessage="1" xr:uid="{00000000-0002-0000-0300-00000B000000}">
          <x14:formula1>
            <xm:f>Per_res!$F$160:$F$161</xm:f>
          </x14:formula1>
          <xm:sqref>E14</xm:sqref>
        </x14:dataValidation>
        <x14:dataValidation type="list" allowBlank="1" showInputMessage="1" showErrorMessage="1" xr:uid="{00000000-0002-0000-0300-00000C000000}">
          <x14:formula1>
            <xm:f>Per_res!$F$162:$F$164</xm:f>
          </x14:formula1>
          <xm:sqref>E15</xm:sqref>
        </x14:dataValidation>
        <x14:dataValidation type="list" allowBlank="1" showInputMessage="1" showErrorMessage="1" xr:uid="{00000000-0002-0000-0300-00000D000000}">
          <x14:formula1>
            <xm:f>Per_res!$F$165:$F$167</xm:f>
          </x14:formula1>
          <xm:sqref>E16</xm:sqref>
        </x14:dataValidation>
        <x14:dataValidation type="list" allowBlank="1" showInputMessage="1" showErrorMessage="1" xr:uid="{00000000-0002-0000-0300-00000E000000}">
          <x14:formula1>
            <xm:f>Per_res!$F$168:$F$171</xm:f>
          </x14:formula1>
          <xm:sqref>E17</xm:sqref>
        </x14:dataValidation>
        <x14:dataValidation type="list" allowBlank="1" showInputMessage="1" showErrorMessage="1" xr:uid="{00000000-0002-0000-0300-00000F000000}">
          <x14:formula1>
            <xm:f>Per_res!$F$172:$F$175</xm:f>
          </x14:formula1>
          <xm:sqref>E18</xm:sqref>
        </x14:dataValidation>
        <x14:dataValidation type="list" allowBlank="1" showInputMessage="1" showErrorMessage="1" xr:uid="{00000000-0002-0000-0300-000010000000}">
          <x14:formula1>
            <xm:f>Per_res!$F$176:$F$179</xm:f>
          </x14:formula1>
          <xm:sqref>E19</xm:sqref>
        </x14:dataValidation>
        <x14:dataValidation type="list" allowBlank="1" showInputMessage="1" showErrorMessage="1" xr:uid="{00000000-0002-0000-0300-000011000000}">
          <x14:formula1>
            <xm:f>Per_res!$F$180:$F$183</xm:f>
          </x14:formula1>
          <xm:sqref>E20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Q451"/>
  <sheetViews>
    <sheetView showGridLines="0" zoomScale="90" zoomScaleNormal="90" zoomScalePageLayoutView="80" workbookViewId="0">
      <pane ySplit="4" topLeftCell="A5" activePane="bottomLeft" state="frozen"/>
      <selection activeCell="E5" sqref="E5"/>
      <selection pane="bottomLeft" activeCell="E7" sqref="E7"/>
    </sheetView>
  </sheetViews>
  <sheetFormatPr defaultColWidth="11" defaultRowHeight="15"/>
  <cols>
    <col min="1" max="1" width="2.125" style="29" customWidth="1"/>
    <col min="2" max="2" width="1.375" style="29" customWidth="1"/>
    <col min="3" max="3" width="10" style="29" customWidth="1"/>
    <col min="4" max="4" width="28.625" style="33" customWidth="1"/>
    <col min="5" max="5" width="32.25" style="29" customWidth="1"/>
    <col min="6" max="6" width="59.375" style="29" hidden="1" customWidth="1"/>
    <col min="7" max="7" width="21.625" style="33" bestFit="1" customWidth="1"/>
    <col min="8" max="8" width="24.375" style="29" customWidth="1"/>
    <col min="9" max="9" width="10.75" style="29" customWidth="1"/>
    <col min="10" max="14" width="10.75" style="38" customWidth="1"/>
    <col min="15" max="15" width="25.75" style="38" bestFit="1" customWidth="1"/>
    <col min="16" max="17" width="10.75" style="38" customWidth="1"/>
    <col min="18" max="21" width="10.75" style="29" customWidth="1"/>
    <col min="22" max="16384" width="11" style="29"/>
  </cols>
  <sheetData>
    <row r="1" spans="3:17" s="24" customFormat="1" ht="39" customHeight="1">
      <c r="C1" s="25"/>
      <c r="D1" s="30"/>
      <c r="J1" s="92"/>
      <c r="K1" s="92"/>
      <c r="L1" s="92"/>
      <c r="M1" s="92"/>
      <c r="N1" s="92"/>
      <c r="O1" s="92"/>
      <c r="P1" s="92"/>
      <c r="Q1" s="92"/>
    </row>
    <row r="2" spans="3:17" s="27" customFormat="1" ht="30" customHeight="1">
      <c r="C2" s="26"/>
      <c r="D2" s="31"/>
      <c r="E2" s="26"/>
      <c r="F2" s="26"/>
      <c r="G2" s="26"/>
      <c r="J2" s="93"/>
      <c r="K2" s="93"/>
      <c r="L2" s="93"/>
      <c r="M2" s="93"/>
      <c r="N2" s="93"/>
      <c r="O2" s="93"/>
      <c r="P2" s="93"/>
      <c r="Q2" s="93"/>
    </row>
    <row r="3" spans="3:17" ht="15" customHeight="1" thickBot="1">
      <c r="C3" s="28"/>
      <c r="D3" s="32"/>
      <c r="E3" s="28"/>
      <c r="F3" s="28"/>
      <c r="G3" s="28"/>
    </row>
    <row r="4" spans="3:17" ht="30" customHeight="1" thickTop="1" thickBot="1">
      <c r="C4" s="34" t="s">
        <v>33</v>
      </c>
      <c r="D4" s="23" t="s">
        <v>56</v>
      </c>
      <c r="E4" s="23" t="s">
        <v>57</v>
      </c>
      <c r="F4" s="23" t="s">
        <v>34</v>
      </c>
      <c r="G4" s="34" t="s">
        <v>537</v>
      </c>
      <c r="H4" s="34" t="s">
        <v>538</v>
      </c>
      <c r="J4" s="38" t="s">
        <v>547</v>
      </c>
      <c r="K4" s="38" t="s">
        <v>548</v>
      </c>
      <c r="L4" s="38" t="s">
        <v>552</v>
      </c>
    </row>
    <row r="5" spans="3:17" ht="46.5" thickTop="1" thickBot="1">
      <c r="C5" s="221" t="str">
        <f>Per_res!D184</f>
        <v>Processos</v>
      </c>
      <c r="D5" s="35" t="str">
        <f>Per_res!E184</f>
        <v>A empresa compreende seus processos de negócios e os registra?</v>
      </c>
      <c r="E5" s="50"/>
      <c r="F5" s="39" t="e">
        <f>VLOOKUP(E5,Per_res!$F$184:$G$226,2,FALSE)</f>
        <v>#N/A</v>
      </c>
      <c r="G5" s="41"/>
      <c r="H5" s="118"/>
      <c r="J5" s="28">
        <f>IF(E5="",0,VLOOKUP(E5,Per_res!$F$5:$H$271,3,FALSE))</f>
        <v>0</v>
      </c>
      <c r="K5" s="28">
        <f>IF(G5="",0,VLOOKUP(G5,Per_res!$K$5:$L$8,2,FALSE))</f>
        <v>0</v>
      </c>
      <c r="L5" s="28">
        <f>K5*J5</f>
        <v>0</v>
      </c>
      <c r="O5" s="95" t="s">
        <v>558</v>
      </c>
      <c r="P5" s="28">
        <f>COUNTIF($H$5:$H$16,O5)</f>
        <v>0</v>
      </c>
    </row>
    <row r="6" spans="3:17" ht="31.5" thickTop="1" thickBot="1">
      <c r="C6" s="222"/>
      <c r="D6" s="35" t="str">
        <f>Per_res!E188</f>
        <v>A empresa faz uso da tecnologia em seus processos?</v>
      </c>
      <c r="E6" s="50"/>
      <c r="F6" s="39" t="e">
        <f>VLOOKUP(E6,Per_res!$F$184:$G$226,2,FALSE)</f>
        <v>#N/A</v>
      </c>
      <c r="G6" s="41"/>
      <c r="H6" s="118"/>
      <c r="J6" s="28">
        <f>IF(E6="",0,VLOOKUP(E6,Per_res!$F$5:$H$271,3,FALSE))</f>
        <v>0</v>
      </c>
      <c r="K6" s="28">
        <f>IF(G6="",0,VLOOKUP(G6,Per_res!$K$5:$L$8,2,FALSE))</f>
        <v>0</v>
      </c>
      <c r="L6" s="28">
        <f t="shared" ref="L6:L16" si="0">K6*J6</f>
        <v>0</v>
      </c>
      <c r="O6" s="95" t="s">
        <v>559</v>
      </c>
      <c r="P6" s="28">
        <f t="shared" ref="P6:P11" si="1">COUNTIF($H$5:$H$16,O6)</f>
        <v>0</v>
      </c>
    </row>
    <row r="7" spans="3:17" ht="31.5" thickTop="1" thickBot="1">
      <c r="C7" s="222"/>
      <c r="D7" s="35" t="str">
        <f>Per_res!E192</f>
        <v>A empresa gerencia suas compras?</v>
      </c>
      <c r="E7" s="50"/>
      <c r="F7" s="39" t="e">
        <f>VLOOKUP(E7,Per_res!$F$184:$G$226,2,FALSE)</f>
        <v>#N/A</v>
      </c>
      <c r="G7" s="41"/>
      <c r="H7" s="118"/>
      <c r="J7" s="28">
        <f>IF(E7="",0,VLOOKUP(E7,Per_res!$F$5:$H$271,3,FALSE))</f>
        <v>0</v>
      </c>
      <c r="K7" s="28">
        <f>IF(G7="",0,VLOOKUP(G7,Per_res!$K$5:$L$8,2,FALSE))</f>
        <v>0</v>
      </c>
      <c r="L7" s="28">
        <f t="shared" si="0"/>
        <v>0</v>
      </c>
      <c r="O7" s="95" t="s">
        <v>560</v>
      </c>
      <c r="P7" s="28">
        <f t="shared" si="1"/>
        <v>0</v>
      </c>
    </row>
    <row r="8" spans="3:17" ht="31.5" thickTop="1" thickBot="1">
      <c r="C8" s="223"/>
      <c r="D8" s="35" t="str">
        <f>Per_res!E196</f>
        <v>A empresa possui gestores de processos?</v>
      </c>
      <c r="E8" s="50"/>
      <c r="F8" s="39" t="e">
        <f>VLOOKUP(E8,Per_res!$F$184:$G$226,2,FALSE)</f>
        <v>#N/A</v>
      </c>
      <c r="G8" s="41"/>
      <c r="H8" s="118"/>
      <c r="J8" s="28">
        <f>IF(E8="",0,VLOOKUP(E8,Per_res!$F$5:$H$271,3,FALSE))</f>
        <v>0</v>
      </c>
      <c r="K8" s="28">
        <f>IF(G8="",0,VLOOKUP(G8,Per_res!$K$5:$L$8,2,FALSE))</f>
        <v>0</v>
      </c>
      <c r="L8" s="28">
        <f t="shared" si="0"/>
        <v>0</v>
      </c>
      <c r="O8" s="95" t="s">
        <v>561</v>
      </c>
      <c r="P8" s="28">
        <f t="shared" si="1"/>
        <v>0</v>
      </c>
    </row>
    <row r="9" spans="3:17" ht="30.75" thickTop="1">
      <c r="C9" s="221" t="str">
        <f>Per_res!D199</f>
        <v>Qualidade</v>
      </c>
      <c r="D9" s="36" t="str">
        <f>Per_res!E199</f>
        <v>A empresa possui um rígido controle de qualidade?</v>
      </c>
      <c r="E9" s="50"/>
      <c r="F9" s="39" t="e">
        <f>VLOOKUP(E9,Per_res!$F$184:$G$226,2,FALSE)</f>
        <v>#N/A</v>
      </c>
      <c r="G9" s="41"/>
      <c r="H9" s="118"/>
      <c r="J9" s="28">
        <f>IF(E9="",0,VLOOKUP(E9,Per_res!$F$5:$H$271,3,FALSE))</f>
        <v>0</v>
      </c>
      <c r="K9" s="28">
        <f>IF(G9="",0,VLOOKUP(G9,Per_res!$K$5:$L$8,2,FALSE))</f>
        <v>0</v>
      </c>
      <c r="L9" s="28">
        <f t="shared" si="0"/>
        <v>0</v>
      </c>
      <c r="O9" s="95" t="s">
        <v>562</v>
      </c>
      <c r="P9" s="28">
        <f t="shared" si="1"/>
        <v>0</v>
      </c>
    </row>
    <row r="10" spans="3:17" ht="45">
      <c r="C10" s="222"/>
      <c r="D10" s="36" t="str">
        <f>Per_res!E202</f>
        <v>A empresa segue regras ou regulamentações de órgãos especializados?</v>
      </c>
      <c r="E10" s="50"/>
      <c r="F10" s="39" t="e">
        <f>VLOOKUP(E10,Per_res!$F$184:$G$226,2,FALSE)</f>
        <v>#N/A</v>
      </c>
      <c r="G10" s="41"/>
      <c r="H10" s="118"/>
      <c r="J10" s="28">
        <f>IF(E10="",0,VLOOKUP(E10,Per_res!$F$5:$H$271,3,FALSE))</f>
        <v>0</v>
      </c>
      <c r="K10" s="28">
        <f>IF(G10="",0,VLOOKUP(G10,Per_res!$K$5:$L$8,2,FALSE))</f>
        <v>0</v>
      </c>
      <c r="L10" s="28">
        <f t="shared" si="0"/>
        <v>0</v>
      </c>
      <c r="O10" s="95" t="s">
        <v>540</v>
      </c>
      <c r="P10" s="28">
        <f t="shared" si="1"/>
        <v>0</v>
      </c>
    </row>
    <row r="11" spans="3:17" ht="45">
      <c r="C11" s="222"/>
      <c r="D11" s="36" t="str">
        <f>Per_res!E205</f>
        <v>A empresa entrega seus produtos ou serviços dentro do prazo estipulado?</v>
      </c>
      <c r="E11" s="50"/>
      <c r="F11" s="39" t="e">
        <f>VLOOKUP(E11,Per_res!$F$184:$G$226,2,FALSE)</f>
        <v>#N/A</v>
      </c>
      <c r="G11" s="41"/>
      <c r="H11" s="118"/>
      <c r="J11" s="28">
        <f>IF(E11="",0,VLOOKUP(E11,Per_res!$F$5:$H$271,3,FALSE))</f>
        <v>0</v>
      </c>
      <c r="K11" s="28">
        <f>IF(G11="",0,VLOOKUP(G11,Per_res!$K$5:$L$8,2,FALSE))</f>
        <v>0</v>
      </c>
      <c r="L11" s="28">
        <f t="shared" si="0"/>
        <v>0</v>
      </c>
      <c r="O11" s="96" t="s">
        <v>563</v>
      </c>
      <c r="P11" s="28">
        <f t="shared" si="1"/>
        <v>0</v>
      </c>
    </row>
    <row r="12" spans="3:17" ht="45.75" thickBot="1">
      <c r="C12" s="223"/>
      <c r="D12" s="36" t="str">
        <f>Per_res!E208</f>
        <v>Há um serviço de atendimento ao consumidor, ou uma pós venda para coletar feedbacks?</v>
      </c>
      <c r="E12" s="50"/>
      <c r="F12" s="39" t="e">
        <f>VLOOKUP(E12,Per_res!$F$184:$G$226,2,FALSE)</f>
        <v>#N/A</v>
      </c>
      <c r="G12" s="41"/>
      <c r="H12" s="118"/>
      <c r="J12" s="28">
        <f>IF(E12="",0,VLOOKUP(E12,Per_res!$F$5:$H$271,3,FALSE))</f>
        <v>0</v>
      </c>
      <c r="K12" s="28">
        <f>IF(G12="",0,VLOOKUP(G12,Per_res!$K$5:$L$8,2,FALSE))</f>
        <v>0</v>
      </c>
      <c r="L12" s="28">
        <f t="shared" si="0"/>
        <v>0</v>
      </c>
    </row>
    <row r="13" spans="3:17" ht="45.75" thickTop="1">
      <c r="C13" s="221" t="str">
        <f>Per_res!D212</f>
        <v>Logística</v>
      </c>
      <c r="D13" s="36" t="str">
        <f>Per_res!E212</f>
        <v>A empresa possui políticas para a escolha e relacionamento de seus fornecedores?</v>
      </c>
      <c r="E13" s="50"/>
      <c r="F13" s="39" t="e">
        <f>VLOOKUP(E13,Per_res!$F$184:$G$226,2,FALSE)</f>
        <v>#N/A</v>
      </c>
      <c r="G13" s="41"/>
      <c r="H13" s="118"/>
      <c r="J13" s="28">
        <f>IF(E13="",0,VLOOKUP(E13,Per_res!$F$5:$H$271,3,FALSE))</f>
        <v>0</v>
      </c>
      <c r="K13" s="28">
        <f>IF(G13="",0,VLOOKUP(G13,Per_res!$K$5:$L$8,2,FALSE))</f>
        <v>0</v>
      </c>
      <c r="L13" s="28">
        <f t="shared" si="0"/>
        <v>0</v>
      </c>
    </row>
    <row r="14" spans="3:17" ht="30">
      <c r="C14" s="222"/>
      <c r="D14" s="36" t="str">
        <f>Per_res!E216</f>
        <v>A empresa tem controle sobre seu estoque?</v>
      </c>
      <c r="E14" s="50"/>
      <c r="F14" s="39" t="e">
        <f>VLOOKUP(E14,Per_res!$F$184:$G$226,2,FALSE)</f>
        <v>#N/A</v>
      </c>
      <c r="G14" s="41"/>
      <c r="H14" s="118"/>
      <c r="J14" s="28">
        <f>IF(E14="",0,VLOOKUP(E14,Per_res!$F$5:$H$271,3,FALSE))</f>
        <v>0</v>
      </c>
      <c r="K14" s="28">
        <f>IF(G14="",0,VLOOKUP(G14,Per_res!$K$5:$L$8,2,FALSE))</f>
        <v>0</v>
      </c>
      <c r="L14" s="28">
        <f t="shared" si="0"/>
        <v>0</v>
      </c>
    </row>
    <row r="15" spans="3:17" ht="30">
      <c r="C15" s="222"/>
      <c r="D15" s="36" t="str">
        <f>Per_res!E220</f>
        <v>A empresa possui controle sobre seu sistema de entregas?</v>
      </c>
      <c r="E15" s="50"/>
      <c r="F15" s="39" t="e">
        <f>VLOOKUP(E15,Per_res!$F$184:$G$226,2,FALSE)</f>
        <v>#N/A</v>
      </c>
      <c r="G15" s="41"/>
      <c r="H15" s="118"/>
      <c r="J15" s="28">
        <f>IF(E15="",0,VLOOKUP(E15,Per_res!$F$5:$H$271,3,FALSE))</f>
        <v>0</v>
      </c>
      <c r="K15" s="28">
        <f>IF(G15="",0,VLOOKUP(G15,Per_res!$K$5:$L$8,2,FALSE))</f>
        <v>0</v>
      </c>
      <c r="L15" s="28">
        <f t="shared" si="0"/>
        <v>0</v>
      </c>
    </row>
    <row r="16" spans="3:17" ht="45.75" thickBot="1">
      <c r="C16" s="223"/>
      <c r="D16" s="36" t="str">
        <f>Per_res!E224</f>
        <v>A empresa possui uma alta taxa de perda de produtos ou serviços?</v>
      </c>
      <c r="E16" s="50"/>
      <c r="F16" s="39" t="e">
        <f>VLOOKUP(E16,Per_res!$F$184:$G$226,2,FALSE)</f>
        <v>#N/A</v>
      </c>
      <c r="G16" s="41"/>
      <c r="H16" s="118"/>
      <c r="J16" s="28">
        <f>IF(E16="",0,VLOOKUP(E16,Per_res!$F$5:$H$271,3,FALSE))</f>
        <v>0</v>
      </c>
      <c r="K16" s="28">
        <f>IF(G16="",0,VLOOKUP(G16,Per_res!$K$5:$L$8,2,FALSE))</f>
        <v>0</v>
      </c>
      <c r="L16" s="28">
        <f t="shared" si="0"/>
        <v>0</v>
      </c>
    </row>
    <row r="17" spans="10:12" ht="15.75" thickTop="1">
      <c r="J17" s="28"/>
      <c r="K17" s="28"/>
      <c r="L17" s="28"/>
    </row>
    <row r="18" spans="10:12">
      <c r="J18" s="28"/>
      <c r="K18" s="28"/>
      <c r="L18" s="28"/>
    </row>
    <row r="19" spans="10:12">
      <c r="J19" s="28"/>
      <c r="K19" s="28"/>
      <c r="L19" s="28"/>
    </row>
    <row r="20" spans="10:12">
      <c r="J20" s="28"/>
      <c r="K20" s="28"/>
      <c r="L20" s="28"/>
    </row>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sheetData>
  <sheetProtection sheet="1" objects="1" scenarios="1" formatColumns="0" formatRows="0" insertColumns="0" insertRows="0" insertHyperlinks="0" deleteColumns="0" deleteRows="0" selectLockedCells="1" sort="0" autoFilter="0" pivotTables="0"/>
  <mergeCells count="3">
    <mergeCell ref="C5:C8"/>
    <mergeCell ref="C9:C12"/>
    <mergeCell ref="C13:C16"/>
  </mergeCells>
  <conditionalFormatting sqref="G5:G16">
    <cfRule type="cellIs" dxfId="77" priority="1" operator="equal">
      <formula>"Irrelevante"</formula>
    </cfRule>
    <cfRule type="cellIs" dxfId="76" priority="2" operator="equal">
      <formula>"Pouco importante"</formula>
    </cfRule>
    <cfRule type="cellIs" dxfId="75" priority="3" operator="equal">
      <formula>"Importante"</formula>
    </cfRule>
    <cfRule type="cellIs" dxfId="74" priority="4" operator="equal">
      <formula>"Muito importante"</formula>
    </cfRule>
  </conditionalFormatting>
  <dataValidations count="2">
    <dataValidation type="list" allowBlank="1" showInputMessage="1" showErrorMessage="1" sqref="H5:H16" xr:uid="{00000000-0002-0000-0400-000000000000}">
      <mc:AlternateContent xmlns:x12ac="http://schemas.microsoft.com/office/spreadsheetml/2011/1/ac" xmlns:mc="http://schemas.openxmlformats.org/markup-compatibility/2006">
        <mc:Choice Requires="x12ac">
          <x12ac:list>Técnica,Comportamental,Ferramental,Técnica e Comportamental,Técnica e Ferramental,Comportamental e Ferramental,"Técnica, Comportamental e Ferramental"</x12ac:list>
        </mc:Choice>
        <mc:Fallback>
          <formula1>"Técnica,Comportamental,Ferramental,Técnica e Comportamental,Técnica e Ferramental,Comportamental e Ferramental,Técnica, Comportamental e Ferramental"</formula1>
        </mc:Fallback>
      </mc:AlternateContent>
    </dataValidation>
    <dataValidation type="list" allowBlank="1" showInputMessage="1" showErrorMessage="1" sqref="G5:G16" xr:uid="{00000000-0002-0000-0400-000001000000}">
      <formula1>"Muito importante,Importante,Pouco importante,Irrelevante"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400-000002000000}">
          <x14:formula1>
            <xm:f>Per_res!$F$224:$F$226</xm:f>
          </x14:formula1>
          <xm:sqref>E16</xm:sqref>
        </x14:dataValidation>
        <x14:dataValidation type="list" allowBlank="1" showInputMessage="1" showErrorMessage="1" xr:uid="{00000000-0002-0000-0400-000003000000}">
          <x14:formula1>
            <xm:f>Per_res!$F$220:$F$223</xm:f>
          </x14:formula1>
          <xm:sqref>E15</xm:sqref>
        </x14:dataValidation>
        <x14:dataValidation type="list" allowBlank="1" showInputMessage="1" showErrorMessage="1" xr:uid="{00000000-0002-0000-0400-000004000000}">
          <x14:formula1>
            <xm:f>Per_res!$F$216:$F$219</xm:f>
          </x14:formula1>
          <xm:sqref>E14</xm:sqref>
        </x14:dataValidation>
        <x14:dataValidation type="list" allowBlank="1" showInputMessage="1" showErrorMessage="1" xr:uid="{00000000-0002-0000-0400-000005000000}">
          <x14:formula1>
            <xm:f>Per_res!$F$212:$F$215</xm:f>
          </x14:formula1>
          <xm:sqref>E13</xm:sqref>
        </x14:dataValidation>
        <x14:dataValidation type="list" allowBlank="1" showInputMessage="1" showErrorMessage="1" xr:uid="{00000000-0002-0000-0400-000006000000}">
          <x14:formula1>
            <xm:f>Per_res!$F$208:$F$211</xm:f>
          </x14:formula1>
          <xm:sqref>E12</xm:sqref>
        </x14:dataValidation>
        <x14:dataValidation type="list" allowBlank="1" showInputMessage="1" showErrorMessage="1" xr:uid="{00000000-0002-0000-0400-000007000000}">
          <x14:formula1>
            <xm:f>Per_res!$F$205:$F$207</xm:f>
          </x14:formula1>
          <xm:sqref>E11</xm:sqref>
        </x14:dataValidation>
        <x14:dataValidation type="list" allowBlank="1" showInputMessage="1" showErrorMessage="1" xr:uid="{00000000-0002-0000-0400-000008000000}">
          <x14:formula1>
            <xm:f>Per_res!$F$202:$F$204</xm:f>
          </x14:formula1>
          <xm:sqref>E10</xm:sqref>
        </x14:dataValidation>
        <x14:dataValidation type="list" allowBlank="1" showInputMessage="1" showErrorMessage="1" xr:uid="{00000000-0002-0000-0400-000009000000}">
          <x14:formula1>
            <xm:f>Per_res!$F$199:$F$201</xm:f>
          </x14:formula1>
          <xm:sqref>E9</xm:sqref>
        </x14:dataValidation>
        <x14:dataValidation type="list" allowBlank="1" showInputMessage="1" showErrorMessage="1" xr:uid="{00000000-0002-0000-0400-00000A000000}">
          <x14:formula1>
            <xm:f>Per_res!$F$196:$F$198</xm:f>
          </x14:formula1>
          <xm:sqref>E8</xm:sqref>
        </x14:dataValidation>
        <x14:dataValidation type="list" allowBlank="1" showInputMessage="1" showErrorMessage="1" xr:uid="{00000000-0002-0000-0400-00000B000000}">
          <x14:formula1>
            <xm:f>Per_res!$F$192:$F$195</xm:f>
          </x14:formula1>
          <xm:sqref>E7</xm:sqref>
        </x14:dataValidation>
        <x14:dataValidation type="list" allowBlank="1" showInputMessage="1" showErrorMessage="1" xr:uid="{00000000-0002-0000-0400-00000C000000}">
          <x14:formula1>
            <xm:f>Per_res!$F$188:$F$191</xm:f>
          </x14:formula1>
          <xm:sqref>E6</xm:sqref>
        </x14:dataValidation>
        <x14:dataValidation type="list" allowBlank="1" showInputMessage="1" showErrorMessage="1" xr:uid="{00000000-0002-0000-0400-00000D000000}">
          <x14:formula1>
            <xm:f>Per_res!$F$184:$F$187</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Q451"/>
  <sheetViews>
    <sheetView showGridLines="0" zoomScale="90" zoomScaleNormal="90" zoomScalePageLayoutView="80" workbookViewId="0">
      <pane ySplit="4" topLeftCell="A8" activePane="bottomLeft" state="frozen"/>
      <selection activeCell="E5" sqref="E5"/>
      <selection pane="bottomLeft" activeCell="G12" sqref="G12"/>
    </sheetView>
  </sheetViews>
  <sheetFormatPr defaultColWidth="11" defaultRowHeight="15"/>
  <cols>
    <col min="1" max="1" width="2.125" style="29" customWidth="1"/>
    <col min="2" max="2" width="1.375" style="29" customWidth="1"/>
    <col min="3" max="3" width="10" style="29" customWidth="1"/>
    <col min="4" max="4" width="28.625" style="33" customWidth="1"/>
    <col min="5" max="5" width="32.25" style="29" customWidth="1"/>
    <col min="6" max="6" width="59.375" style="29" hidden="1" customWidth="1"/>
    <col min="7" max="7" width="21.625" style="33" bestFit="1" customWidth="1"/>
    <col min="8" max="8" width="24.375" style="29" customWidth="1"/>
    <col min="9" max="9" width="10.75" style="29" customWidth="1"/>
    <col min="10" max="14" width="10.75" style="38" customWidth="1"/>
    <col min="15" max="15" width="25.75" style="38" bestFit="1" customWidth="1"/>
    <col min="16" max="17" width="10.75" style="38" customWidth="1"/>
    <col min="18" max="21" width="10.75" style="29" customWidth="1"/>
    <col min="22" max="16384" width="11" style="29"/>
  </cols>
  <sheetData>
    <row r="1" spans="3:17" s="24" customFormat="1" ht="39" customHeight="1">
      <c r="C1" s="25"/>
      <c r="D1" s="30"/>
      <c r="J1" s="92"/>
      <c r="K1" s="92"/>
      <c r="L1" s="92"/>
      <c r="M1" s="92"/>
      <c r="N1" s="92"/>
      <c r="O1" s="92"/>
      <c r="P1" s="92"/>
      <c r="Q1" s="92"/>
    </row>
    <row r="2" spans="3:17" s="27" customFormat="1" ht="30" customHeight="1">
      <c r="C2" s="26"/>
      <c r="D2" s="31"/>
      <c r="E2" s="26"/>
      <c r="F2" s="26"/>
      <c r="G2" s="26"/>
      <c r="J2" s="93"/>
      <c r="K2" s="93"/>
      <c r="L2" s="93"/>
      <c r="M2" s="93"/>
      <c r="N2" s="93"/>
      <c r="O2" s="93"/>
      <c r="P2" s="93"/>
      <c r="Q2" s="93"/>
    </row>
    <row r="3" spans="3:17" ht="15" customHeight="1" thickBot="1">
      <c r="C3" s="28"/>
      <c r="D3" s="32"/>
      <c r="E3" s="28"/>
      <c r="F3" s="28"/>
      <c r="G3" s="28"/>
    </row>
    <row r="4" spans="3:17" ht="30" customHeight="1" thickTop="1" thickBot="1">
      <c r="C4" s="34" t="s">
        <v>33</v>
      </c>
      <c r="D4" s="23" t="s">
        <v>56</v>
      </c>
      <c r="E4" s="23" t="s">
        <v>57</v>
      </c>
      <c r="F4" s="23" t="s">
        <v>34</v>
      </c>
      <c r="G4" s="34" t="s">
        <v>537</v>
      </c>
      <c r="H4" s="34" t="s">
        <v>538</v>
      </c>
      <c r="J4" s="38" t="s">
        <v>547</v>
      </c>
      <c r="K4" s="38" t="s">
        <v>548</v>
      </c>
      <c r="L4" s="38" t="s">
        <v>552</v>
      </c>
    </row>
    <row r="5" spans="3:17" ht="61.5" thickTop="1" thickBot="1">
      <c r="C5" s="221" t="str">
        <f>Per_res!D227</f>
        <v>Recrutamento e seleção</v>
      </c>
      <c r="D5" s="35" t="str">
        <f>Per_res!E227</f>
        <v>Sua empresa possui processo de recrutamento e seleção dos funcionários e anuncia suas vagas?</v>
      </c>
      <c r="E5" s="50"/>
      <c r="F5" s="39" t="e">
        <f>VLOOKUP(E5,Per_res!$F$227:$G$271,2,FALSE)</f>
        <v>#N/A</v>
      </c>
      <c r="G5" s="41"/>
      <c r="H5" s="118"/>
      <c r="J5" s="28">
        <f>IF(E5="",0,VLOOKUP(E5,Per_res!$F$5:$H$271,3,FALSE))</f>
        <v>0</v>
      </c>
      <c r="K5" s="28">
        <f>IF(G5="",0,VLOOKUP(G5,Per_res!$K$5:$L$8,2,FALSE))</f>
        <v>0</v>
      </c>
      <c r="L5" s="28">
        <f>K5*J5</f>
        <v>0</v>
      </c>
      <c r="O5" s="95" t="s">
        <v>558</v>
      </c>
      <c r="P5" s="28">
        <f>COUNTIF($H$5:$H$16,O5)</f>
        <v>0</v>
      </c>
    </row>
    <row r="6" spans="3:17" ht="46.5" thickTop="1" thickBot="1">
      <c r="C6" s="222"/>
      <c r="D6" s="35" t="str">
        <f>Per_res!E231</f>
        <v>A empresa anuncia o seu processo de recrutamento de que maneira?</v>
      </c>
      <c r="E6" s="50"/>
      <c r="F6" s="39" t="e">
        <f>VLOOKUP(E6,Per_res!$F$227:$G$271,2,FALSE)</f>
        <v>#N/A</v>
      </c>
      <c r="G6" s="41"/>
      <c r="H6" s="118"/>
      <c r="J6" s="28">
        <f>IF(E6="",0,VLOOKUP(E6,Per_res!$F$5:$H$271,3,FALSE))</f>
        <v>0</v>
      </c>
      <c r="K6" s="28">
        <f>IF(G6="",0,VLOOKUP(G6,Per_res!$K$5:$L$8,2,FALSE))</f>
        <v>0</v>
      </c>
      <c r="L6" s="28">
        <f t="shared" ref="L6:L16" si="0">K6*J6</f>
        <v>0</v>
      </c>
      <c r="O6" s="95" t="s">
        <v>559</v>
      </c>
      <c r="P6" s="28">
        <f t="shared" ref="P6:P11" si="1">COUNTIF($H$5:$H$16,O6)</f>
        <v>0</v>
      </c>
    </row>
    <row r="7" spans="3:17" ht="31.5" thickTop="1" thickBot="1">
      <c r="C7" s="222"/>
      <c r="D7" s="35" t="str">
        <f>Per_res!E235</f>
        <v>A empresa contrata que tipo de funcionário?</v>
      </c>
      <c r="E7" s="50"/>
      <c r="F7" s="39" t="e">
        <f>VLOOKUP(E7,Per_res!$F$227:$G$271,2,FALSE)</f>
        <v>#N/A</v>
      </c>
      <c r="G7" s="41"/>
      <c r="H7" s="118"/>
      <c r="J7" s="28">
        <f>IF(E7="",0,VLOOKUP(E7,Per_res!$F$5:$H$271,3,FALSE))</f>
        <v>0</v>
      </c>
      <c r="K7" s="28">
        <f>IF(G7="",0,VLOOKUP(G7,Per_res!$K$5:$L$8,2,FALSE))</f>
        <v>0</v>
      </c>
      <c r="L7" s="28">
        <f t="shared" si="0"/>
        <v>0</v>
      </c>
      <c r="O7" s="95" t="s">
        <v>560</v>
      </c>
      <c r="P7" s="28">
        <f t="shared" si="1"/>
        <v>0</v>
      </c>
    </row>
    <row r="8" spans="3:17" ht="31.5" thickTop="1" thickBot="1">
      <c r="C8" s="223"/>
      <c r="D8" s="35" t="str">
        <f>Per_res!E238</f>
        <v>A empresa realiza recrutamentos internos ou externos?</v>
      </c>
      <c r="E8" s="50"/>
      <c r="F8" s="39" t="e">
        <f>VLOOKUP(E8,Per_res!$F$227:$G$271,2,FALSE)</f>
        <v>#N/A</v>
      </c>
      <c r="G8" s="41"/>
      <c r="H8" s="118"/>
      <c r="J8" s="28">
        <f>IF(E8="",0,VLOOKUP(E8,Per_res!$F$5:$H$271,3,FALSE))</f>
        <v>0</v>
      </c>
      <c r="K8" s="28">
        <f>IF(G8="",0,VLOOKUP(G8,Per_res!$K$5:$L$8,2,FALSE))</f>
        <v>0</v>
      </c>
      <c r="L8" s="28">
        <f t="shared" si="0"/>
        <v>0</v>
      </c>
      <c r="O8" s="95" t="s">
        <v>561</v>
      </c>
      <c r="P8" s="28">
        <f t="shared" si="1"/>
        <v>0</v>
      </c>
    </row>
    <row r="9" spans="3:17" ht="30.75" thickTop="1">
      <c r="C9" s="221" t="str">
        <f>Per_res!D242</f>
        <v>Treinamento e desenvolvimento</v>
      </c>
      <c r="D9" s="36" t="str">
        <f>Per_res!E242</f>
        <v>Como são feitas as avaliações de desempenho dos funcionários?</v>
      </c>
      <c r="E9" s="50"/>
      <c r="F9" s="39" t="e">
        <f>VLOOKUP(E9,Per_res!$F$227:$G$271,2,FALSE)</f>
        <v>#N/A</v>
      </c>
      <c r="G9" s="41"/>
      <c r="H9" s="118"/>
      <c r="J9" s="28">
        <f>IF(E9="",0,VLOOKUP(E9,Per_res!$F$5:$H$271,3,FALSE))</f>
        <v>0</v>
      </c>
      <c r="K9" s="28">
        <f>IF(G9="",0,VLOOKUP(G9,Per_res!$K$5:$L$8,2,FALSE))</f>
        <v>0</v>
      </c>
      <c r="L9" s="28">
        <f t="shared" si="0"/>
        <v>0</v>
      </c>
      <c r="O9" s="95" t="s">
        <v>562</v>
      </c>
      <c r="P9" s="28">
        <f t="shared" si="1"/>
        <v>0</v>
      </c>
    </row>
    <row r="10" spans="3:17" ht="45">
      <c r="C10" s="222"/>
      <c r="D10" s="36" t="str">
        <f>Per_res!E246</f>
        <v>Como a empresa elabora um plano de desenvolvimento de funcionários?</v>
      </c>
      <c r="E10" s="50"/>
      <c r="F10" s="39" t="e">
        <f>VLOOKUP(E10,Per_res!$F$227:$G$271,2,FALSE)</f>
        <v>#N/A</v>
      </c>
      <c r="G10" s="41"/>
      <c r="H10" s="118"/>
      <c r="J10" s="28">
        <f>IF(E10="",0,VLOOKUP(E10,Per_res!$F$5:$H$271,3,FALSE))</f>
        <v>0</v>
      </c>
      <c r="K10" s="28">
        <f>IF(G10="",0,VLOOKUP(G10,Per_res!$K$5:$L$8,2,FALSE))</f>
        <v>0</v>
      </c>
      <c r="L10" s="28">
        <f t="shared" si="0"/>
        <v>0</v>
      </c>
      <c r="O10" s="95" t="s">
        <v>540</v>
      </c>
      <c r="P10" s="28">
        <f t="shared" si="1"/>
        <v>0</v>
      </c>
    </row>
    <row r="11" spans="3:17" ht="45">
      <c r="C11" s="222"/>
      <c r="D11" s="36" t="str">
        <f>Per_res!E250</f>
        <v>A empresa investe para melhorar as competências que estejam mais carentes?</v>
      </c>
      <c r="E11" s="50"/>
      <c r="F11" s="39" t="e">
        <f>VLOOKUP(E11,Per_res!$F$227:$G$271,2,FALSE)</f>
        <v>#N/A</v>
      </c>
      <c r="G11" s="41"/>
      <c r="H11" s="118"/>
      <c r="J11" s="28">
        <f>IF(E11="",0,VLOOKUP(E11,Per_res!$F$5:$H$271,3,FALSE))</f>
        <v>0</v>
      </c>
      <c r="K11" s="28">
        <f>IF(G11="",0,VLOOKUP(G11,Per_res!$K$5:$L$8,2,FALSE))</f>
        <v>0</v>
      </c>
      <c r="L11" s="28">
        <f t="shared" si="0"/>
        <v>0</v>
      </c>
      <c r="O11" s="96" t="s">
        <v>563</v>
      </c>
      <c r="P11" s="28">
        <f t="shared" si="1"/>
        <v>0</v>
      </c>
    </row>
    <row r="12" spans="3:17" ht="45.75" thickBot="1">
      <c r="C12" s="223"/>
      <c r="D12" s="36" t="str">
        <f>Per_res!E253</f>
        <v>Quando um funcionário novo assume um cargo ele recebe um treinamento adequado?</v>
      </c>
      <c r="E12" s="50"/>
      <c r="F12" s="39" t="e">
        <f>VLOOKUP(E12,Per_res!$F$227:$G$271,2,FALSE)</f>
        <v>#N/A</v>
      </c>
      <c r="G12" s="41"/>
      <c r="H12" s="118"/>
      <c r="J12" s="28">
        <f>IF(E12="",0,VLOOKUP(E12,Per_res!$F$5:$H$271,3,FALSE))</f>
        <v>0</v>
      </c>
      <c r="K12" s="28">
        <f>IF(G12="",0,VLOOKUP(G12,Per_res!$K$5:$L$8,2,FALSE))</f>
        <v>0</v>
      </c>
      <c r="L12" s="28">
        <f t="shared" si="0"/>
        <v>0</v>
      </c>
    </row>
    <row r="13" spans="3:17" ht="30.75" thickTop="1">
      <c r="C13" s="221" t="str">
        <f>Per_res!D256</f>
        <v>Retenção de talentos</v>
      </c>
      <c r="D13" s="36" t="str">
        <f>Per_res!E256</f>
        <v>Como é feita a comunicação interna dentro da empresa?</v>
      </c>
      <c r="E13" s="50"/>
      <c r="F13" s="39" t="e">
        <f>VLOOKUP(E13,Per_res!$F$227:$G$271,2,FALSE)</f>
        <v>#N/A</v>
      </c>
      <c r="G13" s="41"/>
      <c r="H13" s="118"/>
      <c r="J13" s="28">
        <f>IF(E13="",0,VLOOKUP(E13,Per_res!$F$5:$H$271,3,FALSE))</f>
        <v>0</v>
      </c>
      <c r="K13" s="28">
        <f>IF(G13="",0,VLOOKUP(G13,Per_res!$K$5:$L$8,2,FALSE))</f>
        <v>0</v>
      </c>
      <c r="L13" s="28">
        <f t="shared" si="0"/>
        <v>0</v>
      </c>
    </row>
    <row r="14" spans="3:17" ht="45">
      <c r="C14" s="222"/>
      <c r="D14" s="36" t="str">
        <f>Per_res!E260</f>
        <v>Como é feita a definição dos cargos e a avaliação dos salários distribuídos?</v>
      </c>
      <c r="E14" s="50"/>
      <c r="F14" s="39" t="e">
        <f>VLOOKUP(E14,Per_res!$F$227:$G$271,2,FALSE)</f>
        <v>#N/A</v>
      </c>
      <c r="G14" s="41"/>
      <c r="H14" s="118"/>
      <c r="J14" s="28">
        <f>IF(E14="",0,VLOOKUP(E14,Per_res!$F$5:$H$271,3,FALSE))</f>
        <v>0</v>
      </c>
      <c r="K14" s="28">
        <f>IF(G14="",0,VLOOKUP(G14,Per_res!$K$5:$L$8,2,FALSE))</f>
        <v>0</v>
      </c>
      <c r="L14" s="28">
        <f t="shared" si="0"/>
        <v>0</v>
      </c>
    </row>
    <row r="15" spans="3:17" ht="45">
      <c r="C15" s="222"/>
      <c r="D15" s="36" t="str">
        <f>Per_res!E264</f>
        <v>Como são estruturadas as políticas de reconhecimento e incentivo dos funcionários?</v>
      </c>
      <c r="E15" s="50"/>
      <c r="F15" s="39" t="e">
        <f>VLOOKUP(E15,Per_res!$F$227:$G$271,2,FALSE)</f>
        <v>#N/A</v>
      </c>
      <c r="G15" s="41"/>
      <c r="H15" s="118"/>
      <c r="J15" s="28">
        <f>IF(E15="",0,VLOOKUP(E15,Per_res!$F$5:$H$271,3,FALSE))</f>
        <v>0</v>
      </c>
      <c r="K15" s="28">
        <f>IF(G15="",0,VLOOKUP(G15,Per_res!$K$5:$L$8,2,FALSE))</f>
        <v>0</v>
      </c>
      <c r="L15" s="28">
        <f t="shared" si="0"/>
        <v>0</v>
      </c>
    </row>
    <row r="16" spans="3:17" ht="45.75" thickBot="1">
      <c r="C16" s="223"/>
      <c r="D16" s="36" t="str">
        <f>Per_res!E268</f>
        <v>Como a empresa garante a saúde e bem estar de seus funcionários?</v>
      </c>
      <c r="E16" s="50"/>
      <c r="F16" s="39" t="e">
        <f>VLOOKUP(E16,Per_res!$F$227:$G$271,2,FALSE)</f>
        <v>#N/A</v>
      </c>
      <c r="G16" s="41"/>
      <c r="H16" s="118"/>
      <c r="J16" s="28">
        <f>IF(E16="",0,VLOOKUP(E16,Per_res!$F$5:$H$271,3,FALSE))</f>
        <v>0</v>
      </c>
      <c r="K16" s="28">
        <f>IF(G16="",0,VLOOKUP(G16,Per_res!$K$5:$L$8,2,FALSE))</f>
        <v>0</v>
      </c>
      <c r="L16" s="28">
        <f t="shared" si="0"/>
        <v>0</v>
      </c>
    </row>
    <row r="17" spans="10:12" ht="15.75" thickTop="1">
      <c r="J17" s="28"/>
      <c r="K17" s="28"/>
      <c r="L17" s="28"/>
    </row>
    <row r="18" spans="10:12">
      <c r="J18" s="28"/>
      <c r="K18" s="28"/>
      <c r="L18" s="28"/>
    </row>
    <row r="19" spans="10:12">
      <c r="J19" s="28"/>
      <c r="K19" s="28"/>
      <c r="L19" s="28"/>
    </row>
    <row r="20" spans="10:12">
      <c r="J20" s="28"/>
      <c r="K20" s="28"/>
      <c r="L20" s="28"/>
    </row>
    <row r="33" spans="9:9">
      <c r="I33" s="42"/>
    </row>
    <row r="34" spans="9:9" ht="30" customHeight="1">
      <c r="I34" s="42"/>
    </row>
    <row r="35" spans="9:9" ht="30" customHeight="1">
      <c r="I35" s="42"/>
    </row>
    <row r="36" spans="9:9" ht="30" customHeight="1"/>
    <row r="37" spans="9:9" ht="30" customHeight="1"/>
    <row r="38" spans="9:9" ht="30" customHeight="1"/>
    <row r="39" spans="9:9" ht="30" customHeight="1"/>
    <row r="40" spans="9:9" ht="30" customHeight="1"/>
    <row r="41" spans="9:9" ht="30" customHeight="1"/>
    <row r="42" spans="9:9" ht="30" customHeight="1"/>
    <row r="43" spans="9:9" ht="30" customHeight="1"/>
    <row r="44" spans="9:9" ht="30" customHeight="1"/>
    <row r="45" spans="9:9" ht="30" customHeight="1"/>
    <row r="46" spans="9:9" ht="30" customHeight="1"/>
    <row r="47" spans="9:9" ht="30" customHeight="1"/>
    <row r="48" spans="9:9"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sheetData>
  <sheetProtection sheet="1" objects="1" scenarios="1" formatColumns="0" formatRows="0" insertColumns="0" insertRows="0" insertHyperlinks="0" deleteColumns="0" deleteRows="0" selectLockedCells="1" sort="0" autoFilter="0" pivotTables="0"/>
  <mergeCells count="3">
    <mergeCell ref="C5:C8"/>
    <mergeCell ref="C9:C12"/>
    <mergeCell ref="C13:C16"/>
  </mergeCells>
  <conditionalFormatting sqref="G5:G16">
    <cfRule type="cellIs" dxfId="73" priority="1" operator="equal">
      <formula>"Irrelevante"</formula>
    </cfRule>
    <cfRule type="cellIs" dxfId="72" priority="2" operator="equal">
      <formula>"Pouco importante"</formula>
    </cfRule>
    <cfRule type="cellIs" dxfId="71" priority="3" operator="equal">
      <formula>"Importante"</formula>
    </cfRule>
    <cfRule type="cellIs" dxfId="70" priority="4" operator="equal">
      <formula>"Muito importante"</formula>
    </cfRule>
  </conditionalFormatting>
  <dataValidations count="3">
    <dataValidation type="list" allowBlank="1" showInputMessage="1" showErrorMessage="1" sqref="G5:G16" xr:uid="{00000000-0002-0000-0500-000000000000}">
      <formula1>"Muito importante,Importante,Pouco importante,Irrelevante"</formula1>
    </dataValidation>
    <dataValidation type="list" allowBlank="1" showInputMessage="1" showErrorMessage="1" sqref="H6:H16" xr:uid="{00000000-0002-0000-0500-000001000000}">
      <formula1>"Técnica,Comportamental,Ferramental,Técnica e Comportamental,Técnica e Ferramental,Comportamental e Ferramental"</formula1>
    </dataValidation>
    <dataValidation type="list" allowBlank="1" showInputMessage="1" showErrorMessage="1" sqref="H5" xr:uid="{00000000-0002-0000-0500-000002000000}">
      <mc:AlternateContent xmlns:x12ac="http://schemas.microsoft.com/office/spreadsheetml/2011/1/ac" xmlns:mc="http://schemas.openxmlformats.org/markup-compatibility/2006">
        <mc:Choice Requires="x12ac">
          <x12ac:list>Técnica,Comportamental,Ferramental,Técnica e Comportamental,Técnica e Ferramental,Comportamental e Ferramental,"Técnica, Comportamental e Ferramental"</x12ac:list>
        </mc:Choice>
        <mc:Fallback>
          <formula1>"Técnica,Comportamental,Ferramental,Técnica e Comportamental,Técnica e Ferramental,Comportamental e Ferramental,Técnica, Comportamental e Ferramental"</formula1>
        </mc:Fallback>
      </mc:AlternateContent>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500-000003000000}">
          <x14:formula1>
            <xm:f>Per_res!$F$227:$F$230</xm:f>
          </x14:formula1>
          <xm:sqref>E5</xm:sqref>
        </x14:dataValidation>
        <x14:dataValidation type="list" allowBlank="1" showInputMessage="1" showErrorMessage="1" xr:uid="{00000000-0002-0000-0500-000004000000}">
          <x14:formula1>
            <xm:f>Per_res!$F$231:$F$234</xm:f>
          </x14:formula1>
          <xm:sqref>E6</xm:sqref>
        </x14:dataValidation>
        <x14:dataValidation type="list" allowBlank="1" showInputMessage="1" showErrorMessage="1" xr:uid="{00000000-0002-0000-0500-000005000000}">
          <x14:formula1>
            <xm:f>Per_res!$F$235:$F$237</xm:f>
          </x14:formula1>
          <xm:sqref>E7</xm:sqref>
        </x14:dataValidation>
        <x14:dataValidation type="list" allowBlank="1" showInputMessage="1" showErrorMessage="1" xr:uid="{00000000-0002-0000-0500-000006000000}">
          <x14:formula1>
            <xm:f>Per_res!$F$238:$F$241</xm:f>
          </x14:formula1>
          <xm:sqref>E8</xm:sqref>
        </x14:dataValidation>
        <x14:dataValidation type="list" allowBlank="1" showInputMessage="1" showErrorMessage="1" xr:uid="{00000000-0002-0000-0500-000007000000}">
          <x14:formula1>
            <xm:f>Per_res!$F$242:$F$245</xm:f>
          </x14:formula1>
          <xm:sqref>E9</xm:sqref>
        </x14:dataValidation>
        <x14:dataValidation type="list" allowBlank="1" showInputMessage="1" showErrorMessage="1" xr:uid="{00000000-0002-0000-0500-000008000000}">
          <x14:formula1>
            <xm:f>Per_res!$F$246:$F$249</xm:f>
          </x14:formula1>
          <xm:sqref>E10</xm:sqref>
        </x14:dataValidation>
        <x14:dataValidation type="list" allowBlank="1" showInputMessage="1" showErrorMessage="1" xr:uid="{00000000-0002-0000-0500-000009000000}">
          <x14:formula1>
            <xm:f>Per_res!$F$250:$F$252</xm:f>
          </x14:formula1>
          <xm:sqref>E11</xm:sqref>
        </x14:dataValidation>
        <x14:dataValidation type="list" allowBlank="1" showInputMessage="1" showErrorMessage="1" xr:uid="{00000000-0002-0000-0500-00000A000000}">
          <x14:formula1>
            <xm:f>Per_res!$F$253:$F$255</xm:f>
          </x14:formula1>
          <xm:sqref>E12</xm:sqref>
        </x14:dataValidation>
        <x14:dataValidation type="list" allowBlank="1" showInputMessage="1" showErrorMessage="1" xr:uid="{00000000-0002-0000-0500-00000B000000}">
          <x14:formula1>
            <xm:f>Per_res!$F$256:$F$259</xm:f>
          </x14:formula1>
          <xm:sqref>E13</xm:sqref>
        </x14:dataValidation>
        <x14:dataValidation type="list" allowBlank="1" showInputMessage="1" showErrorMessage="1" xr:uid="{00000000-0002-0000-0500-00000C000000}">
          <x14:formula1>
            <xm:f>Per_res!$F$260:$F$263</xm:f>
          </x14:formula1>
          <xm:sqref>E14</xm:sqref>
        </x14:dataValidation>
        <x14:dataValidation type="list" allowBlank="1" showInputMessage="1" showErrorMessage="1" xr:uid="{00000000-0002-0000-0500-00000D000000}">
          <x14:formula1>
            <xm:f>Per_res!$F$264:$F$267</xm:f>
          </x14:formula1>
          <xm:sqref>E15</xm:sqref>
        </x14:dataValidation>
        <x14:dataValidation type="list" allowBlank="1" showInputMessage="1" showErrorMessage="1" xr:uid="{00000000-0002-0000-0500-00000E000000}">
          <x14:formula1>
            <xm:f>Per_res!$F$268:$F$271</xm:f>
          </x14:formula1>
          <xm:sqref>E16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1:I451"/>
  <sheetViews>
    <sheetView showGridLines="0" zoomScale="90" zoomScaleNormal="90" zoomScalePageLayoutView="80" workbookViewId="0">
      <pane ySplit="4" topLeftCell="A5" activePane="bottomLeft" state="frozen"/>
      <selection pane="bottomLeft" activeCell="F6" sqref="F6"/>
    </sheetView>
  </sheetViews>
  <sheetFormatPr defaultColWidth="11" defaultRowHeight="15"/>
  <cols>
    <col min="1" max="1" width="2.125" style="29" customWidth="1"/>
    <col min="2" max="2" width="1.375" style="29" customWidth="1"/>
    <col min="3" max="3" width="23.75" style="33" customWidth="1"/>
    <col min="4" max="5" width="20.75" style="29" customWidth="1"/>
    <col min="6" max="6" width="20.75" style="33" customWidth="1"/>
    <col min="7" max="7" width="20.75" style="29" customWidth="1"/>
    <col min="8" max="20" width="10.75" style="29" customWidth="1"/>
    <col min="21" max="16384" width="11" style="29"/>
  </cols>
  <sheetData>
    <row r="1" spans="3:9" s="24" customFormat="1" ht="39" customHeight="1">
      <c r="C1" s="30"/>
    </row>
    <row r="2" spans="3:9" s="27" customFormat="1" ht="30" customHeight="1">
      <c r="C2" s="31"/>
      <c r="D2" s="26"/>
      <c r="E2" s="26"/>
      <c r="F2" s="26"/>
    </row>
    <row r="3" spans="3:9" ht="15" customHeight="1" thickBot="1">
      <c r="C3" s="32"/>
      <c r="D3" s="28"/>
      <c r="E3" s="28"/>
      <c r="F3" s="28"/>
    </row>
    <row r="4" spans="3:9" ht="35.25" customHeight="1" thickTop="1" thickBot="1">
      <c r="C4" s="23" t="s">
        <v>542</v>
      </c>
      <c r="D4" s="23" t="s">
        <v>543</v>
      </c>
      <c r="E4" s="43" t="s">
        <v>544</v>
      </c>
      <c r="F4" s="43" t="s">
        <v>545</v>
      </c>
      <c r="G4" s="43" t="s">
        <v>546</v>
      </c>
    </row>
    <row r="5" spans="3:9" ht="30" customHeight="1" thickTop="1">
      <c r="C5" s="44" t="str">
        <f>Per_res!C5</f>
        <v>Estratégia</v>
      </c>
      <c r="D5" s="46"/>
      <c r="E5" s="46"/>
      <c r="F5" s="116"/>
      <c r="G5" s="117"/>
      <c r="I5" s="38" t="str">
        <f>IF(C5=Dash_pa!D4,"Ava_exp!$C$5",IF(C10=Dash_pa!D4,"Ava_exp!$C$10",IF(C15=Dash_pa!D4,"Ava_exp!$C$15",IF(C20=Dash_pa!D4,"Ava_exp!$C$20",IF(C24=Dash_pa!D4,"Ava_exp!$C$24","")))))</f>
        <v>Ava_exp!$C$15</v>
      </c>
    </row>
    <row r="6" spans="3:9" ht="30" customHeight="1">
      <c r="C6" s="37" t="str">
        <f>Estratégia!C5</f>
        <v>Estratégia de curto prazo</v>
      </c>
      <c r="D6" s="146">
        <f>SUM(Estratégia!J5:J8)/16</f>
        <v>0</v>
      </c>
      <c r="E6" s="37">
        <f>SUM(Estratégia!K5:K8)/16</f>
        <v>0</v>
      </c>
      <c r="F6" s="144"/>
      <c r="G6" s="40"/>
    </row>
    <row r="7" spans="3:9" ht="30" customHeight="1">
      <c r="C7" s="37" t="str">
        <f>Estratégia!C9</f>
        <v>Estratégia de médio prazo</v>
      </c>
      <c r="D7" s="146">
        <f>SUM(Estratégia!J9:J12)/16</f>
        <v>0</v>
      </c>
      <c r="E7" s="37">
        <f>SUM(Estratégia!K9:K12)/16</f>
        <v>0</v>
      </c>
      <c r="F7" s="144"/>
      <c r="G7" s="40"/>
    </row>
    <row r="8" spans="3:9" ht="30" customHeight="1">
      <c r="C8" s="37" t="str">
        <f>Estratégia!C13</f>
        <v>Estratégia de longo prazo</v>
      </c>
      <c r="D8" s="146">
        <f>SUM(Estratégia!J13:J16)/16</f>
        <v>0</v>
      </c>
      <c r="E8" s="37">
        <f>SUM(Estratégia!K13:K16)/16</f>
        <v>0</v>
      </c>
      <c r="F8" s="144"/>
      <c r="G8" s="40"/>
    </row>
    <row r="9" spans="3:9" ht="30" customHeight="1">
      <c r="C9" s="37" t="str">
        <f>Estratégia!C17</f>
        <v>Análise de ambiente</v>
      </c>
      <c r="D9" s="146">
        <f>SUM(Estratégia!J17:J20)/16</f>
        <v>0</v>
      </c>
      <c r="E9" s="37">
        <f>SUM(Estratégia!K17:K20)/16</f>
        <v>0</v>
      </c>
      <c r="F9" s="144"/>
      <c r="G9" s="40"/>
    </row>
    <row r="10" spans="3:9" ht="30" customHeight="1">
      <c r="C10" s="44" t="str">
        <f>Per_res!C68</f>
        <v>Finanças</v>
      </c>
      <c r="D10" s="147"/>
      <c r="E10" s="46"/>
      <c r="F10" s="145"/>
      <c r="G10" s="117"/>
    </row>
    <row r="11" spans="3:9" ht="30" customHeight="1">
      <c r="C11" s="37" t="str">
        <f>Finanças!C5</f>
        <v>Planejamento financeiro</v>
      </c>
      <c r="D11" s="146">
        <f>SUM(Finanças!J5:J8)/16</f>
        <v>0</v>
      </c>
      <c r="E11" s="37">
        <f>SUM(Finanças!K5:K8)/16</f>
        <v>0</v>
      </c>
      <c r="F11" s="144"/>
      <c r="G11" s="40"/>
    </row>
    <row r="12" spans="3:9" ht="30" customHeight="1">
      <c r="C12" s="37" t="str">
        <f>Finanças!C9</f>
        <v>Controle financeiro</v>
      </c>
      <c r="D12" s="146">
        <f>SUM(Finanças!J9:J12)/16</f>
        <v>0</v>
      </c>
      <c r="E12" s="37">
        <f>SUM(Finanças!K9:K12)/16</f>
        <v>0</v>
      </c>
      <c r="F12" s="144"/>
      <c r="G12" s="40"/>
    </row>
    <row r="13" spans="3:9" ht="30" customHeight="1">
      <c r="C13" s="37" t="str">
        <f>Finanças!C13</f>
        <v>Margem de contribuição e lucratividade</v>
      </c>
      <c r="D13" s="146">
        <f>SUM(Finanças!J13:J16)/16</f>
        <v>0</v>
      </c>
      <c r="E13" s="37">
        <f>SUM(Finanças!K13:K16)/16</f>
        <v>0</v>
      </c>
      <c r="F13" s="144"/>
      <c r="G13" s="40"/>
    </row>
    <row r="14" spans="3:9" ht="30" customHeight="1">
      <c r="C14" s="37" t="str">
        <f>Finanças!C17</f>
        <v>Indicadores financeiros</v>
      </c>
      <c r="D14" s="146">
        <f>SUM(Finanças!J17:J20)/16</f>
        <v>0</v>
      </c>
      <c r="E14" s="37">
        <f>SUM(Finanças!K17:K20)/16</f>
        <v>0</v>
      </c>
      <c r="F14" s="144"/>
      <c r="G14" s="40"/>
    </row>
    <row r="15" spans="3:9" ht="30" customHeight="1">
      <c r="C15" s="44" t="str">
        <f>Per_res!C128</f>
        <v>Marketing</v>
      </c>
      <c r="D15" s="147"/>
      <c r="E15" s="46"/>
      <c r="F15" s="145"/>
      <c r="G15" s="117"/>
    </row>
    <row r="16" spans="3:9" ht="30" customHeight="1">
      <c r="C16" s="37" t="str">
        <f>Marketing!C5</f>
        <v>Planejamento de marketing</v>
      </c>
      <c r="D16" s="146">
        <f>SUM(Marketing!J5:J8)/16</f>
        <v>0</v>
      </c>
      <c r="E16" s="37">
        <f>SUM(Marketing!K5:K8)/16</f>
        <v>0</v>
      </c>
      <c r="F16" s="144"/>
      <c r="G16" s="40"/>
    </row>
    <row r="17" spans="3:7" ht="30" customHeight="1">
      <c r="C17" s="37" t="str">
        <f>Marketing!C9</f>
        <v>Mídias online</v>
      </c>
      <c r="D17" s="146">
        <f>SUM(Marketing!J9:J12)/16</f>
        <v>0</v>
      </c>
      <c r="E17" s="37">
        <f>SUM(Marketing!K9:K12)/16</f>
        <v>0</v>
      </c>
      <c r="F17" s="144"/>
      <c r="G17" s="40"/>
    </row>
    <row r="18" spans="3:7" ht="30" customHeight="1">
      <c r="C18" s="37" t="str">
        <f>Marketing!C13</f>
        <v>Mídias off-line</v>
      </c>
      <c r="D18" s="146">
        <f>SUM(Marketing!J13:J16)/16</f>
        <v>0</v>
      </c>
      <c r="E18" s="37">
        <f>SUM(Marketing!K13:K16)/16</f>
        <v>0</v>
      </c>
      <c r="F18" s="144"/>
      <c r="G18" s="40"/>
    </row>
    <row r="19" spans="3:7" ht="30" customHeight="1">
      <c r="C19" s="37" t="str">
        <f>Marketing!C17</f>
        <v>Relação com clientes</v>
      </c>
      <c r="D19" s="146">
        <f>SUM(Marketing!J17:J20)/16</f>
        <v>0</v>
      </c>
      <c r="E19" s="37">
        <f>SUM(Marketing!K17:K20)/16</f>
        <v>0</v>
      </c>
      <c r="F19" s="144"/>
      <c r="G19" s="40"/>
    </row>
    <row r="20" spans="3:7" ht="30" customHeight="1">
      <c r="C20" s="44" t="str">
        <f>Per_res!C184</f>
        <v>Operações</v>
      </c>
      <c r="D20" s="147"/>
      <c r="E20" s="46"/>
      <c r="F20" s="145"/>
      <c r="G20" s="117"/>
    </row>
    <row r="21" spans="3:7" ht="30" customHeight="1">
      <c r="C21" s="37" t="str">
        <f>Operações!C5</f>
        <v>Processos</v>
      </c>
      <c r="D21" s="146">
        <f>SUM(Operações!J5:J8)/16</f>
        <v>0</v>
      </c>
      <c r="E21" s="37">
        <f>SUM(Operações!K5:K8)/16</f>
        <v>0</v>
      </c>
      <c r="F21" s="144"/>
      <c r="G21" s="40"/>
    </row>
    <row r="22" spans="3:7" ht="30" customHeight="1">
      <c r="C22" s="37" t="str">
        <f>Operações!C9</f>
        <v>Qualidade</v>
      </c>
      <c r="D22" s="146">
        <f>SUM(Operações!J9:J12)/16</f>
        <v>0</v>
      </c>
      <c r="E22" s="37">
        <f>SUM(Operações!K9:K12)/16</f>
        <v>0</v>
      </c>
      <c r="F22" s="144"/>
      <c r="G22" s="40"/>
    </row>
    <row r="23" spans="3:7" ht="30" customHeight="1">
      <c r="C23" s="37" t="str">
        <f>Operações!C13</f>
        <v>Logística</v>
      </c>
      <c r="D23" s="146">
        <f>SUM(Operações!J13:J16)/16</f>
        <v>0</v>
      </c>
      <c r="E23" s="37">
        <f>SUM(Operações!K13:K16)/16</f>
        <v>0</v>
      </c>
      <c r="F23" s="144"/>
      <c r="G23" s="40"/>
    </row>
    <row r="24" spans="3:7" ht="30" customHeight="1">
      <c r="C24" s="44" t="str">
        <f>Per_res!C227</f>
        <v>Gestão de pessoas (GP)</v>
      </c>
      <c r="D24" s="147"/>
      <c r="E24" s="46"/>
      <c r="F24" s="145"/>
      <c r="G24" s="117"/>
    </row>
    <row r="25" spans="3:7" ht="30" customHeight="1">
      <c r="C25" s="37" t="str">
        <f>'Gestão de Pessoas (RH)'!C5</f>
        <v>Recrutamento e seleção</v>
      </c>
      <c r="D25" s="146">
        <f>SUM('Gestão de Pessoas (RH)'!J5:J8)/16</f>
        <v>0</v>
      </c>
      <c r="E25" s="37">
        <f>SUM('Gestão de Pessoas (RH)'!K5:K8)/16</f>
        <v>0</v>
      </c>
      <c r="F25" s="144"/>
      <c r="G25" s="40"/>
    </row>
    <row r="26" spans="3:7" ht="30" customHeight="1">
      <c r="C26" s="37" t="str">
        <f>'Gestão de Pessoas (RH)'!C9</f>
        <v>Treinamento e desenvolvimento</v>
      </c>
      <c r="D26" s="146">
        <f>SUM('Gestão de Pessoas (RH)'!J9:J12)/16</f>
        <v>0</v>
      </c>
      <c r="E26" s="37">
        <f>SUM('Gestão de Pessoas (RH)'!K9:K12)/16</f>
        <v>0</v>
      </c>
      <c r="F26" s="144"/>
      <c r="G26" s="40"/>
    </row>
    <row r="27" spans="3:7" ht="30" customHeight="1">
      <c r="C27" s="37" t="str">
        <f>'Gestão de Pessoas (RH)'!C13</f>
        <v>Retenção de talentos</v>
      </c>
      <c r="D27" s="146">
        <f>SUM('Gestão de Pessoas (RH)'!J13:J16)/16</f>
        <v>0</v>
      </c>
      <c r="E27" s="37">
        <f>SUM('Gestão de Pessoas (RH)'!K13:K16)/16</f>
        <v>0</v>
      </c>
      <c r="F27" s="144"/>
      <c r="G27" s="40"/>
    </row>
    <row r="28" spans="3:7" ht="30" customHeight="1"/>
    <row r="29" spans="3:7" ht="30" customHeight="1"/>
    <row r="30" spans="3:7" ht="30" customHeight="1"/>
    <row r="31" spans="3:7" ht="30" customHeight="1"/>
    <row r="32" spans="3:7" ht="30" customHeight="1"/>
    <row r="33" spans="8:8" ht="30" customHeight="1">
      <c r="H33" s="42"/>
    </row>
    <row r="34" spans="8:8" ht="30" customHeight="1">
      <c r="H34" s="42"/>
    </row>
    <row r="35" spans="8:8" ht="30" customHeight="1">
      <c r="H35" s="42"/>
    </row>
    <row r="36" spans="8:8" ht="30" customHeight="1"/>
    <row r="37" spans="8:8" ht="30" customHeight="1"/>
    <row r="38" spans="8:8" ht="30" customHeight="1"/>
    <row r="39" spans="8:8" ht="30" customHeight="1"/>
    <row r="40" spans="8:8" ht="30" customHeight="1"/>
    <row r="41" spans="8:8" ht="30" customHeight="1"/>
    <row r="42" spans="8:8" ht="30" customHeight="1"/>
    <row r="43" spans="8:8" ht="30" customHeight="1"/>
    <row r="44" spans="8:8" ht="30" customHeight="1"/>
    <row r="45" spans="8:8" ht="30" customHeight="1"/>
    <row r="46" spans="8:8" ht="30" customHeight="1"/>
    <row r="47" spans="8:8" ht="30" customHeight="1"/>
    <row r="48" spans="8: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sheetData>
  <sheetProtection sheet="1" objects="1" scenarios="1" formatColumns="0" formatRows="0" insertColumns="0" insertRows="0" insertHyperlinks="0" deleteColumns="0" deleteRows="0" selectLockedCells="1" sort="0" autoFilter="0" pivotTables="0"/>
  <conditionalFormatting sqref="D6:D9 D11:D14 D21:D23 D16:D19 D25:D27">
    <cfRule type="cellIs" dxfId="69" priority="5" operator="greaterThan">
      <formula>$E6</formula>
    </cfRule>
    <cfRule type="cellIs" dxfId="68" priority="6" operator="equal">
      <formula>$E6</formula>
    </cfRule>
    <cfRule type="cellIs" dxfId="67" priority="7" operator="lessThan">
      <formula>$E6</formula>
    </cfRule>
  </conditionalFormatting>
  <conditionalFormatting sqref="G6:G27">
    <cfRule type="cellIs" dxfId="66" priority="1" operator="equal">
      <formula>"Pouco Urgente"</formula>
    </cfRule>
    <cfRule type="cellIs" dxfId="65" priority="2" operator="equal">
      <formula>"Nada Urgente"</formula>
    </cfRule>
    <cfRule type="cellIs" dxfId="64" priority="3" operator="equal">
      <formula>"Urgente"</formula>
    </cfRule>
    <cfRule type="cellIs" dxfId="63" priority="4" operator="equal">
      <formula>"Muito Urgente"</formula>
    </cfRule>
  </conditionalFormatting>
  <dataValidations count="1">
    <dataValidation type="list" allowBlank="1" showInputMessage="1" showErrorMessage="1" sqref="G6:G9 G11:G14 G16:G19 G21:G23 G25:G27" xr:uid="{00000000-0002-0000-0600-000000000000}">
      <formula1>"Muito urgente,Urgente,Pouco urgente,Nada urgente"</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1:CQ387"/>
  <sheetViews>
    <sheetView showGridLines="0" zoomScale="90" zoomScaleNormal="90" zoomScalePageLayoutView="80" workbookViewId="0">
      <pane ySplit="2" topLeftCell="A3" activePane="bottomLeft" state="frozen"/>
      <selection pane="bottomLeft"/>
    </sheetView>
  </sheetViews>
  <sheetFormatPr defaultColWidth="11" defaultRowHeight="15"/>
  <cols>
    <col min="1" max="1" width="2.125" style="29" customWidth="1"/>
    <col min="2" max="2" width="1.375" style="29" customWidth="1"/>
    <col min="3" max="3" width="27.625" style="33" customWidth="1"/>
    <col min="4" max="4" width="23.625" style="29" customWidth="1"/>
    <col min="5" max="5" width="25" style="33" customWidth="1"/>
    <col min="6" max="7" width="25" style="29" customWidth="1"/>
    <col min="8" max="8" width="22.375" style="29" customWidth="1"/>
    <col min="9" max="9" width="24.25" style="29" customWidth="1"/>
    <col min="10" max="10" width="10.75" style="29" customWidth="1"/>
    <col min="11" max="19" width="10.75" style="38" customWidth="1"/>
    <col min="20" max="95" width="11" style="38"/>
    <col min="96" max="16384" width="11" style="29"/>
  </cols>
  <sheetData>
    <row r="1" spans="3:95" s="24" customFormat="1" ht="39" customHeight="1">
      <c r="C1" s="30"/>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row>
    <row r="2" spans="3:95" s="27" customFormat="1" ht="30" customHeight="1">
      <c r="C2" s="31"/>
      <c r="D2" s="26"/>
      <c r="E2" s="26"/>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row>
    <row r="3" spans="3:95" ht="6.75" customHeight="1" thickBot="1">
      <c r="C3" s="32"/>
      <c r="D3" s="28"/>
      <c r="E3" s="28"/>
    </row>
    <row r="4" spans="3:95" ht="25.5" customHeight="1" thickTop="1" thickBot="1">
      <c r="C4" s="47" t="s">
        <v>553</v>
      </c>
      <c r="D4" s="28"/>
      <c r="E4" s="28"/>
      <c r="F4" s="45"/>
    </row>
    <row r="5" spans="3:95" ht="34.5" customHeight="1" thickTop="1" thickBot="1">
      <c r="C5" s="23" t="s">
        <v>554</v>
      </c>
      <c r="D5" s="43" t="s">
        <v>555</v>
      </c>
      <c r="E5" s="43" t="s">
        <v>556</v>
      </c>
      <c r="F5" s="43" t="s">
        <v>593</v>
      </c>
      <c r="G5" s="152" t="s">
        <v>543</v>
      </c>
      <c r="H5" s="152" t="s">
        <v>545</v>
      </c>
      <c r="I5" s="43" t="s">
        <v>557</v>
      </c>
    </row>
    <row r="6" spans="3:95" ht="27" customHeight="1" thickTop="1">
      <c r="C6" s="48" t="str">
        <f>Ava_exp!C5</f>
        <v>Estratégia</v>
      </c>
      <c r="D6" s="52">
        <f>(Estratégia!$P$6+Estratégia!$P$8+Estratégia!$P$10+Estratégia!$P$11)/16</f>
        <v>0</v>
      </c>
      <c r="E6" s="52">
        <f>(Estratégia!$P$7+Estratégia!$P$9+Estratégia!$P$10++Estratégia!$P$11)/16</f>
        <v>0</v>
      </c>
      <c r="F6" s="52">
        <f>(Estratégia!$P$5+Estratégia!$P$8+Estratégia!$P$9+Estratégia!$P$11)/16</f>
        <v>0</v>
      </c>
      <c r="G6" s="153">
        <f>AVERAGE(Ava_exp!D6:D9)</f>
        <v>0</v>
      </c>
      <c r="H6" s="153" t="e">
        <f>AVERAGE(Ava_exp!F6:F9)</f>
        <v>#DIV/0!</v>
      </c>
      <c r="I6" s="52" t="e">
        <f>G6-H6</f>
        <v>#DIV/0!</v>
      </c>
    </row>
    <row r="7" spans="3:95" ht="27" customHeight="1">
      <c r="C7" s="49" t="str">
        <f>Ava_exp!C10</f>
        <v>Finanças</v>
      </c>
      <c r="D7" s="52">
        <f>(Finanças!$P$6+Finanças!$P$8+Finanças!$P$10+Finanças!$P$11)/16</f>
        <v>0</v>
      </c>
      <c r="E7" s="52">
        <f>(Finanças!$P$7+Finanças!$P$9+Finanças!$P$10++Finanças!$P$11)/16</f>
        <v>0</v>
      </c>
      <c r="F7" s="52">
        <f>(Finanças!$P$5+Finanças!$P$8+Finanças!$P$9+Finanças!$P$11)/16</f>
        <v>0</v>
      </c>
      <c r="G7" s="153">
        <f>AVERAGE(Ava_exp!D11:D14)</f>
        <v>0</v>
      </c>
      <c r="H7" s="153" t="e">
        <f>AVERAGE(Ava_exp!F11:F14)</f>
        <v>#DIV/0!</v>
      </c>
      <c r="I7" s="52" t="e">
        <f t="shared" ref="I7:I10" si="0">G7-H7</f>
        <v>#DIV/0!</v>
      </c>
    </row>
    <row r="8" spans="3:95" ht="27" customHeight="1">
      <c r="C8" s="49" t="str">
        <f>Ava_exp!C15</f>
        <v>Marketing</v>
      </c>
      <c r="D8" s="52">
        <f>(Marketing!$P$6+Marketing!$P$8+Marketing!$P$10+Marketing!$P$11)/16</f>
        <v>0</v>
      </c>
      <c r="E8" s="52">
        <f>(Marketing!$P$7+Marketing!$P$9+Marketing!$P$10++Marketing!$P$11)/16</f>
        <v>0</v>
      </c>
      <c r="F8" s="52">
        <f>(Marketing!$P$5+Marketing!$P$8+Marketing!$P$9+Marketing!$P$11)/16</f>
        <v>0</v>
      </c>
      <c r="G8" s="153">
        <f>AVERAGE(Ava_exp!D16:D19)</f>
        <v>0</v>
      </c>
      <c r="H8" s="153" t="e">
        <f>AVERAGE(Ava_exp!F16:F19)</f>
        <v>#DIV/0!</v>
      </c>
      <c r="I8" s="52" t="e">
        <f t="shared" si="0"/>
        <v>#DIV/0!</v>
      </c>
    </row>
    <row r="9" spans="3:95" ht="27" customHeight="1">
      <c r="C9" s="49" t="str">
        <f>Ava_exp!C20</f>
        <v>Operações</v>
      </c>
      <c r="D9" s="52">
        <f>(Operações!$P$6+Operações!$P$8+Operações!$P$10+Operações!$P$11)/12</f>
        <v>0</v>
      </c>
      <c r="E9" s="52">
        <f>(Operações!$P$7+Operações!$P$9+Operações!$P$10++Operações!$P$11)/12</f>
        <v>0</v>
      </c>
      <c r="F9" s="52">
        <f>(Operações!$P$5+Operações!$P$8+Operações!$P$9+Operações!$P$11)/12</f>
        <v>0</v>
      </c>
      <c r="G9" s="153">
        <f>AVERAGE(Ava_exp!D21:D23)</f>
        <v>0</v>
      </c>
      <c r="H9" s="153" t="e">
        <f>AVERAGE(Ava_exp!F21:F23)</f>
        <v>#DIV/0!</v>
      </c>
      <c r="I9" s="52" t="e">
        <f t="shared" si="0"/>
        <v>#DIV/0!</v>
      </c>
    </row>
    <row r="10" spans="3:95" ht="27" customHeight="1">
      <c r="C10" s="49" t="str">
        <f>Ava_exp!C24</f>
        <v>Gestão de pessoas (GP)</v>
      </c>
      <c r="D10" s="52">
        <f>('Gestão de Pessoas (RH)'!$P$6+'Gestão de Pessoas (RH)'!$P$8+'Gestão de Pessoas (RH)'!$P$10+'Gestão de Pessoas (RH)'!$P$11)/12</f>
        <v>0</v>
      </c>
      <c r="E10" s="52">
        <f>('Gestão de Pessoas (RH)'!$P$7+'Gestão de Pessoas (RH)'!$P$9+'Gestão de Pessoas (RH)'!$P$10++'Gestão de Pessoas (RH)'!$P$11)/12</f>
        <v>0</v>
      </c>
      <c r="F10" s="52">
        <f>('Gestão de Pessoas (RH)'!$P$5+'Gestão de Pessoas (RH)'!$P$8+'Gestão de Pessoas (RH)'!$P$9+'Gestão de Pessoas (RH)'!$P$11)/12</f>
        <v>0</v>
      </c>
      <c r="G10" s="153">
        <f>AVERAGE(Ava_exp!D25:D27)</f>
        <v>0</v>
      </c>
      <c r="H10" s="153" t="e">
        <f>AVERAGE(Ava_exp!F25:F27)</f>
        <v>#DIV/0!</v>
      </c>
      <c r="I10" s="52" t="e">
        <f t="shared" si="0"/>
        <v>#DIV/0!</v>
      </c>
    </row>
    <row r="11" spans="3:95" ht="4.5" customHeight="1" thickBot="1"/>
    <row r="12" spans="3:95" ht="30.75" customHeight="1" thickTop="1" thickBot="1">
      <c r="C12" s="47" t="s">
        <v>564</v>
      </c>
    </row>
    <row r="13" spans="3:95" ht="34.5" customHeight="1" thickTop="1" thickBot="1">
      <c r="C13" s="148" t="s">
        <v>565</v>
      </c>
      <c r="D13" s="148" t="s">
        <v>566</v>
      </c>
      <c r="E13" s="230" t="s">
        <v>34</v>
      </c>
      <c r="F13" s="230"/>
      <c r="G13" s="231"/>
      <c r="H13" s="149" t="s">
        <v>567</v>
      </c>
      <c r="I13" s="148" t="s">
        <v>568</v>
      </c>
    </row>
    <row r="14" spans="3:95" ht="81" customHeight="1" thickTop="1">
      <c r="C14" s="53" t="str">
        <f>IF(SUM(Per_res!$P$5:$P$76)=0," - ",Per_res!AA5)</f>
        <v>Como a empresa garante a saúde e bem estar de seus funcionários?</v>
      </c>
      <c r="D14" s="54" t="str">
        <f>IF(SUM(Per_res!$P$5:$P$76)=0," - ",Per_res!AB5&amp;" - "&amp;Per_res!AC5)</f>
        <v>Gestão de pessoas (GP) - Retenção de talentos</v>
      </c>
      <c r="E14" s="232" t="e">
        <f>IF(SUM(Per_res!$P$5:$P$76)=0," - ",Per_res!AD5)</f>
        <v>#N/A</v>
      </c>
      <c r="F14" s="232"/>
      <c r="G14" s="232"/>
      <c r="H14" s="54">
        <f>IF(SUM(Per_res!$P$5:$P$76)=0," - ",Per_res!AE5)</f>
        <v>0</v>
      </c>
      <c r="I14" s="55">
        <f>IF(SUM(Per_res!$P$5:$P$76)=0," - ",Per_res!AF5)</f>
        <v>0</v>
      </c>
      <c r="J14" s="113"/>
    </row>
    <row r="15" spans="3:95" ht="81" customHeight="1">
      <c r="C15" s="56" t="str">
        <f>IF(SUM(Per_res!$P$5:$P$76)=0," - ",Per_res!AA6)</f>
        <v>Como são estruturadas as políticas de reconhecimento e incentivo dos funcionários?</v>
      </c>
      <c r="D15" s="57" t="str">
        <f>IF(SUM(Per_res!$P$5:$P$76)=0," - ",Per_res!AB6&amp;" - "&amp;Per_res!AC6)</f>
        <v>Gestão de pessoas (GP) - Retenção de talentos</v>
      </c>
      <c r="E15" s="225" t="e">
        <f>IF(SUM(Per_res!$P$5:$P$76)=0," - ",Per_res!AD6)</f>
        <v>#N/A</v>
      </c>
      <c r="F15" s="225"/>
      <c r="G15" s="225"/>
      <c r="H15" s="57">
        <f>IF(SUM(Per_res!$P$5:$P$76)=0," - ",Per_res!AE6)</f>
        <v>0</v>
      </c>
      <c r="I15" s="58">
        <f>IF(SUM(Per_res!$P$5:$P$76)=0," - ",Per_res!AF6)</f>
        <v>0</v>
      </c>
    </row>
    <row r="16" spans="3:95" ht="81" customHeight="1">
      <c r="C16" s="56" t="str">
        <f>IF(SUM(Per_res!$P$5:$P$76)=0," - ",Per_res!AA7)</f>
        <v>Como é feita a definição dos cargos e a avaliação dos salários distribuídos?</v>
      </c>
      <c r="D16" s="57" t="str">
        <f>IF(SUM(Per_res!$P$5:$P$76)=0," - ",Per_res!AB7&amp;" - "&amp;Per_res!AC7)</f>
        <v>Gestão de pessoas (GP) - Retenção de talentos</v>
      </c>
      <c r="E16" s="225" t="e">
        <f>IF(SUM(Per_res!$P$5:$P$76)=0," - ",Per_res!AD7)</f>
        <v>#N/A</v>
      </c>
      <c r="F16" s="225"/>
      <c r="G16" s="225"/>
      <c r="H16" s="57">
        <f>IF(SUM(Per_res!$P$5:$P$76)=0," - ",Per_res!AE7)</f>
        <v>0</v>
      </c>
      <c r="I16" s="58">
        <f>IF(SUM(Per_res!$P$5:$P$76)=0," - ",Per_res!AF7)</f>
        <v>0</v>
      </c>
    </row>
    <row r="17" spans="3:95" ht="81" customHeight="1">
      <c r="C17" s="56" t="str">
        <f>IF(SUM(Per_res!$P$5:$P$76)=0," - ",Per_res!AA8)</f>
        <v>Como é feita a comunicação interna dentro da empresa?</v>
      </c>
      <c r="D17" s="57" t="str">
        <f>IF(SUM(Per_res!$P$5:$P$76)=0," - ",Per_res!AB8&amp;" - "&amp;Per_res!AC8)</f>
        <v>Gestão de pessoas (GP) - Retenção de talentos</v>
      </c>
      <c r="E17" s="225" t="e">
        <f>IF(SUM(Per_res!$P$5:$P$76)=0," - ",Per_res!AD8)</f>
        <v>#N/A</v>
      </c>
      <c r="F17" s="225"/>
      <c r="G17" s="225"/>
      <c r="H17" s="57">
        <f>IF(SUM(Per_res!$P$5:$P$76)=0," - ",Per_res!AE8)</f>
        <v>0</v>
      </c>
      <c r="I17" s="58">
        <f>IF(SUM(Per_res!$P$5:$P$76)=0," - ",Per_res!AF8)</f>
        <v>0</v>
      </c>
    </row>
    <row r="18" spans="3:95" s="33" customFormat="1" ht="81" customHeight="1">
      <c r="C18" s="56" t="str">
        <f>IF(SUM(Per_res!$P$5:$P$76)=0," - ",Per_res!AA9)</f>
        <v>Quando um funcionário novo assume um cargo ele recebe um treinamento adequado?</v>
      </c>
      <c r="D18" s="57" t="str">
        <f>IF(SUM(Per_res!$P$5:$P$76)=0," - ",Per_res!AB9&amp;" - "&amp;Per_res!AC9)</f>
        <v>Gestão de pessoas (GP) - Treinamento e desenvolvimento</v>
      </c>
      <c r="E18" s="225" t="e">
        <f>IF(SUM(Per_res!$P$5:$P$76)=0," - ",Per_res!AD9)</f>
        <v>#N/A</v>
      </c>
      <c r="F18" s="225"/>
      <c r="G18" s="225"/>
      <c r="H18" s="57">
        <f>IF(SUM(Per_res!$P$5:$P$76)=0," - ",Per_res!AE9)</f>
        <v>0</v>
      </c>
      <c r="I18" s="58">
        <f>IF(SUM(Per_res!$P$5:$P$76)=0," - ",Per_res!AF9)</f>
        <v>0</v>
      </c>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row>
    <row r="19" spans="3:95" s="33" customFormat="1" ht="6.75" customHeight="1" thickBot="1">
      <c r="D19" s="29"/>
      <c r="F19" s="29"/>
      <c r="G19" s="29"/>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row>
    <row r="20" spans="3:95" s="33" customFormat="1" ht="30" customHeight="1" thickTop="1" thickBot="1">
      <c r="C20" s="47" t="s">
        <v>578</v>
      </c>
      <c r="D20" s="29"/>
      <c r="F20" s="29"/>
      <c r="G20" s="29"/>
      <c r="H20" s="29"/>
      <c r="I20" s="29"/>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row>
    <row r="21" spans="3:95" s="33" customFormat="1" ht="42.75" customHeight="1" thickTop="1" thickBot="1">
      <c r="C21" s="150" t="s">
        <v>565</v>
      </c>
      <c r="D21" s="150" t="s">
        <v>566</v>
      </c>
      <c r="E21" s="226" t="s">
        <v>34</v>
      </c>
      <c r="F21" s="226"/>
      <c r="G21" s="227"/>
      <c r="H21" s="151" t="s">
        <v>567</v>
      </c>
      <c r="I21" s="150" t="s">
        <v>568</v>
      </c>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row>
    <row r="22" spans="3:95" s="33" customFormat="1" ht="81" customHeight="1" thickTop="1">
      <c r="C22" s="59" t="str">
        <f>IF(SUM(Per_res!$Q$5:$Q$76)=0," - ",Per_res!AA13)</f>
        <v>A empresa possui diretrizes estratégicas claras e compreendidas por toda a empresa?</v>
      </c>
      <c r="D22" s="60" t="str">
        <f>IF(SUM(Per_res!$Q$5:$Q$76)=0," - ",Per_res!AB13&amp;" - "&amp;Per_res!AC13)</f>
        <v>Estratégia - Estratégia de curto prazo</v>
      </c>
      <c r="E22" s="228" t="e">
        <f>IF(SUM(Per_res!$Q$5:$Q$76)=0," - ",Per_res!AD13)</f>
        <v>#N/A</v>
      </c>
      <c r="F22" s="228"/>
      <c r="G22" s="228"/>
      <c r="H22" s="60">
        <f>IF(SUM(Per_res!$Q$5:$Q$76)=0," - ",Per_res!AE13)</f>
        <v>0</v>
      </c>
      <c r="I22" s="61">
        <f>IF(SUM(Per_res!$Q$5:$Q$76)=0," - ",Per_res!AF13)</f>
        <v>0</v>
      </c>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row>
    <row r="23" spans="3:95" s="33" customFormat="1" ht="81" customHeight="1">
      <c r="C23" s="62" t="str">
        <f>IF(SUM(Per_res!$Q$5:$Q$76)=0," - ",Per_res!AA14)</f>
        <v>Como a empresa realiza seu planejamento estratégico?</v>
      </c>
      <c r="D23" s="63" t="str">
        <f>IF(SUM(Per_res!$Q$5:$Q$76)=0," - ",Per_res!AB14&amp;" - "&amp;Per_res!AC14)</f>
        <v>Estratégia - Estratégia de curto prazo</v>
      </c>
      <c r="E23" s="229" t="e">
        <f>IF(SUM(Per_res!$Q$5:$Q$76)=0," - ",Per_res!AD14)</f>
        <v>#N/A</v>
      </c>
      <c r="F23" s="229"/>
      <c r="G23" s="229"/>
      <c r="H23" s="63">
        <f>IF(SUM(Per_res!$Q$5:$Q$76)=0," - ",Per_res!AE14)</f>
        <v>0</v>
      </c>
      <c r="I23" s="64">
        <f>IF(SUM(Per_res!$Q$5:$Q$76)=0," - ",Per_res!AF14)</f>
        <v>0</v>
      </c>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row>
    <row r="24" spans="3:95" s="33" customFormat="1" ht="81" customHeight="1">
      <c r="C24" s="62" t="str">
        <f>IF(SUM(Per_res!$Q$5:$Q$76)=0," - ",Per_res!AA15)</f>
        <v>A empresa utiliza métodos de análise de informações para formular suas estratégias?</v>
      </c>
      <c r="D24" s="63" t="str">
        <f>IF(SUM(Per_res!$Q$5:$Q$76)=0," - ",Per_res!AB15&amp;" - "&amp;Per_res!AC15)</f>
        <v>Estratégia - Estratégia de curto prazo</v>
      </c>
      <c r="E24" s="229" t="e">
        <f>IF(SUM(Per_res!$Q$5:$Q$76)=0," - ",Per_res!AD15)</f>
        <v>#N/A</v>
      </c>
      <c r="F24" s="229"/>
      <c r="G24" s="229"/>
      <c r="H24" s="63">
        <f>IF(SUM(Per_res!$Q$5:$Q$76)=0," - ",Per_res!AE15)</f>
        <v>0</v>
      </c>
      <c r="I24" s="64">
        <f>IF(SUM(Per_res!$Q$5:$Q$76)=0," - ",Per_res!AF15)</f>
        <v>0</v>
      </c>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row>
    <row r="25" spans="3:95" s="33" customFormat="1" ht="81" customHeight="1">
      <c r="C25" s="62" t="str">
        <f>IF(SUM(Per_res!$Q$5:$Q$76)=0," - ",Per_res!AA16)</f>
        <v>A empresa acompanha os resultados e possui metas estratégicas de curto prazo?</v>
      </c>
      <c r="D25" s="63" t="str">
        <f>IF(SUM(Per_res!$Q$5:$Q$76)=0," - ",Per_res!AB16&amp;" - "&amp;Per_res!AC16)</f>
        <v>Estratégia - Estratégia de curto prazo</v>
      </c>
      <c r="E25" s="229" t="e">
        <f>IF(SUM(Per_res!$Q$5:$Q$76)=0," - ",Per_res!AD16)</f>
        <v>#N/A</v>
      </c>
      <c r="F25" s="229"/>
      <c r="G25" s="229"/>
      <c r="H25" s="63">
        <f>IF(SUM(Per_res!$Q$5:$Q$76)=0," - ",Per_res!AE16)</f>
        <v>0</v>
      </c>
      <c r="I25" s="64">
        <f>IF(SUM(Per_res!$Q$5:$Q$76)=0," - ",Per_res!AF16)</f>
        <v>0</v>
      </c>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row>
    <row r="26" spans="3:95" s="33" customFormat="1" ht="81" customHeight="1">
      <c r="C26" s="65" t="str">
        <f>IF(SUM(Per_res!$Q$5:$Q$76)=0," - ",Per_res!AA17)</f>
        <v>A empresa visa novos segmentos de clientes?</v>
      </c>
      <c r="D26" s="66" t="str">
        <f>IF(SUM(Per_res!$Q$5:$Q$76)=0," - ",Per_res!AB17&amp;" - "&amp;Per_res!AC17)</f>
        <v>Estratégia - Estratégia de médio prazo</v>
      </c>
      <c r="E26" s="224" t="e">
        <f>IF(SUM(Per_res!$Q$5:$Q$76)=0," - ",Per_res!AD17)</f>
        <v>#N/A</v>
      </c>
      <c r="F26" s="224"/>
      <c r="G26" s="224"/>
      <c r="H26" s="66">
        <f>IF(SUM(Per_res!$Q$5:$Q$76)=0," - ",Per_res!AE17)</f>
        <v>0</v>
      </c>
      <c r="I26" s="67">
        <f>IF(SUM(Per_res!$Q$5:$Q$76)=0," - ",Per_res!AF17)</f>
        <v>0</v>
      </c>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row>
    <row r="27" spans="3:95" s="33" customFormat="1" ht="30" customHeight="1">
      <c r="D27" s="29"/>
      <c r="F27" s="29"/>
      <c r="G27" s="29"/>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row>
    <row r="28" spans="3:95" s="33" customFormat="1" ht="30" customHeight="1">
      <c r="D28" s="29"/>
      <c r="F28" s="29"/>
      <c r="G28" s="29"/>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row>
    <row r="29" spans="3:95" s="33" customFormat="1" ht="30" customHeight="1">
      <c r="D29" s="29"/>
      <c r="F29" s="29"/>
      <c r="G29" s="29"/>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row>
    <row r="30" spans="3:95" s="33" customFormat="1" ht="30" customHeight="1">
      <c r="D30" s="29"/>
      <c r="F30" s="29"/>
      <c r="G30" s="29"/>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row>
    <row r="31" spans="3:95" s="33" customFormat="1" ht="30" customHeight="1">
      <c r="D31" s="29"/>
      <c r="F31" s="29"/>
      <c r="G31" s="29"/>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row>
    <row r="32" spans="3:95" s="33" customFormat="1" ht="30" customHeight="1">
      <c r="D32" s="29"/>
      <c r="F32" s="29"/>
      <c r="G32" s="29"/>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row>
    <row r="33" spans="4:95" s="33" customFormat="1" ht="30" customHeight="1">
      <c r="D33" s="29"/>
      <c r="F33" s="29"/>
      <c r="G33" s="29"/>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row>
    <row r="34" spans="4:95" s="33" customFormat="1" ht="30" customHeight="1">
      <c r="D34" s="29"/>
      <c r="F34" s="29"/>
      <c r="G34" s="29"/>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row>
    <row r="35" spans="4:95" s="33" customFormat="1" ht="30" customHeight="1">
      <c r="D35" s="29"/>
      <c r="F35" s="29"/>
      <c r="G35" s="29"/>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row>
    <row r="36" spans="4:95" s="33" customFormat="1" ht="30" customHeight="1">
      <c r="D36" s="29"/>
      <c r="F36" s="29"/>
      <c r="G36" s="29"/>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row>
    <row r="37" spans="4:95" s="33" customFormat="1" ht="30" customHeight="1">
      <c r="D37" s="29"/>
      <c r="F37" s="29"/>
      <c r="G37" s="29"/>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row>
    <row r="38" spans="4:95" s="33" customFormat="1" ht="30" customHeight="1">
      <c r="D38" s="29"/>
      <c r="F38" s="29"/>
      <c r="G38" s="29"/>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row>
    <row r="39" spans="4:95" s="33" customFormat="1" ht="30" customHeight="1">
      <c r="D39" s="29"/>
      <c r="F39" s="29"/>
      <c r="G39" s="29"/>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row>
    <row r="40" spans="4:95" s="33" customFormat="1" ht="30" customHeight="1">
      <c r="D40" s="29"/>
      <c r="F40" s="29"/>
      <c r="G40" s="29"/>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row>
    <row r="41" spans="4:95" s="33" customFormat="1" ht="30" customHeight="1">
      <c r="D41" s="29"/>
      <c r="F41" s="29"/>
      <c r="G41" s="29"/>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row>
    <row r="42" spans="4:95" s="33" customFormat="1" ht="30" customHeight="1">
      <c r="D42" s="29"/>
      <c r="F42" s="29"/>
      <c r="G42" s="29"/>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row>
    <row r="43" spans="4:95" s="33" customFormat="1" ht="30" customHeight="1">
      <c r="D43" s="29"/>
      <c r="F43" s="29"/>
      <c r="G43" s="29"/>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row>
    <row r="44" spans="4:95" s="33" customFormat="1" ht="30" customHeight="1">
      <c r="D44" s="29"/>
      <c r="F44" s="29"/>
      <c r="G44" s="29"/>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row>
    <row r="45" spans="4:95" s="33" customFormat="1" ht="30" customHeight="1">
      <c r="D45" s="29"/>
      <c r="F45" s="29"/>
      <c r="G45" s="29"/>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row>
    <row r="46" spans="4:95" s="33" customFormat="1" ht="30" customHeight="1">
      <c r="D46" s="29"/>
      <c r="F46" s="29"/>
      <c r="G46" s="29"/>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row>
    <row r="47" spans="4:95" s="33" customFormat="1" ht="30" customHeight="1">
      <c r="D47" s="29"/>
      <c r="F47" s="29"/>
      <c r="G47" s="29"/>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row>
    <row r="48" spans="4:95" s="33" customFormat="1" ht="30" customHeight="1">
      <c r="D48" s="29"/>
      <c r="F48" s="29"/>
      <c r="G48" s="29"/>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row>
    <row r="49" spans="4:95" s="33" customFormat="1" ht="30" customHeight="1">
      <c r="D49" s="29"/>
      <c r="F49" s="29"/>
      <c r="G49" s="29"/>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row>
    <row r="50" spans="4:95" s="33" customFormat="1" ht="30" customHeight="1">
      <c r="D50" s="29"/>
      <c r="F50" s="29"/>
      <c r="G50" s="29"/>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row>
    <row r="51" spans="4:95" s="33" customFormat="1" ht="30" customHeight="1">
      <c r="D51" s="29"/>
      <c r="F51" s="29"/>
      <c r="G51" s="29"/>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row>
    <row r="52" spans="4:95" s="33" customFormat="1" ht="30" customHeight="1">
      <c r="D52" s="29"/>
      <c r="F52" s="29"/>
      <c r="G52" s="29"/>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row>
    <row r="53" spans="4:95" s="33" customFormat="1" ht="30" customHeight="1">
      <c r="D53" s="29"/>
      <c r="F53" s="29"/>
      <c r="G53" s="29"/>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row>
    <row r="54" spans="4:95" s="33" customFormat="1" ht="30" customHeight="1">
      <c r="D54" s="29"/>
      <c r="F54" s="29"/>
      <c r="G54" s="29"/>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row>
    <row r="55" spans="4:95" s="33" customFormat="1" ht="30" customHeight="1">
      <c r="D55" s="29"/>
      <c r="F55" s="29"/>
      <c r="G55" s="29"/>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row>
    <row r="56" spans="4:95" s="33" customFormat="1" ht="30" customHeight="1">
      <c r="D56" s="29"/>
      <c r="F56" s="29"/>
      <c r="G56" s="29"/>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row>
    <row r="57" spans="4:95" s="33" customFormat="1" ht="30" customHeight="1">
      <c r="D57" s="29"/>
      <c r="F57" s="29"/>
      <c r="G57" s="29"/>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row>
    <row r="58" spans="4:95" s="33" customFormat="1" ht="30" customHeight="1">
      <c r="D58" s="29"/>
      <c r="F58" s="29"/>
      <c r="G58" s="29"/>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row>
    <row r="59" spans="4:95" s="33" customFormat="1" ht="30" customHeight="1">
      <c r="D59" s="29"/>
      <c r="F59" s="29"/>
      <c r="G59" s="29"/>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row>
    <row r="60" spans="4:95" s="33" customFormat="1" ht="30" customHeight="1">
      <c r="D60" s="29"/>
      <c r="F60" s="29"/>
      <c r="G60" s="29"/>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row>
    <row r="61" spans="4:95" s="33" customFormat="1" ht="30" customHeight="1">
      <c r="D61" s="29"/>
      <c r="F61" s="29"/>
      <c r="G61" s="29"/>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row>
    <row r="62" spans="4:95" s="33" customFormat="1" ht="30" customHeight="1">
      <c r="D62" s="29"/>
      <c r="F62" s="29"/>
      <c r="G62" s="29"/>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row>
    <row r="63" spans="4:95" s="33" customFormat="1" ht="30" customHeight="1">
      <c r="D63" s="29"/>
      <c r="F63" s="29"/>
      <c r="G63" s="29"/>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row>
    <row r="64" spans="4:95" s="33" customFormat="1" ht="30" customHeight="1">
      <c r="D64" s="29"/>
      <c r="F64" s="29"/>
      <c r="G64" s="29"/>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row>
    <row r="65" spans="4:95" s="33" customFormat="1" ht="30" customHeight="1">
      <c r="D65" s="29"/>
      <c r="F65" s="29"/>
      <c r="G65" s="29"/>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row>
    <row r="66" spans="4:95" s="33" customFormat="1" ht="30" customHeight="1">
      <c r="D66" s="29"/>
      <c r="F66" s="29"/>
      <c r="G66" s="29"/>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row>
    <row r="67" spans="4:95" s="33" customFormat="1" ht="30" customHeight="1">
      <c r="D67" s="29"/>
      <c r="F67" s="29"/>
      <c r="G67" s="29"/>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row>
    <row r="68" spans="4:95" s="33" customFormat="1" ht="30" customHeight="1">
      <c r="D68" s="29"/>
      <c r="F68" s="29"/>
      <c r="G68" s="29"/>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row>
    <row r="69" spans="4:95" s="33" customFormat="1" ht="30" customHeight="1">
      <c r="D69" s="29"/>
      <c r="F69" s="29"/>
      <c r="G69" s="29"/>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row>
    <row r="70" spans="4:95" s="33" customFormat="1" ht="30" customHeight="1">
      <c r="D70" s="29"/>
      <c r="F70" s="29"/>
      <c r="G70" s="29"/>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row>
    <row r="71" spans="4:95" s="33" customFormat="1" ht="30" customHeight="1">
      <c r="D71" s="29"/>
      <c r="F71" s="29"/>
      <c r="G71" s="29"/>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row>
    <row r="72" spans="4:95" s="33" customFormat="1" ht="30" customHeight="1">
      <c r="D72" s="29"/>
      <c r="F72" s="29"/>
      <c r="G72" s="29"/>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row>
    <row r="73" spans="4:95" s="33" customFormat="1" ht="30" customHeight="1">
      <c r="D73" s="29"/>
      <c r="F73" s="29"/>
      <c r="G73" s="29"/>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row>
    <row r="74" spans="4:95" s="33" customFormat="1" ht="30" customHeight="1">
      <c r="D74" s="29"/>
      <c r="F74" s="29"/>
      <c r="G74" s="29"/>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row>
    <row r="75" spans="4:95" s="33" customFormat="1" ht="30" customHeight="1">
      <c r="D75" s="29"/>
      <c r="F75" s="29"/>
      <c r="G75" s="29"/>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row>
    <row r="76" spans="4:95" s="33" customFormat="1" ht="30" customHeight="1">
      <c r="D76" s="29"/>
      <c r="F76" s="29"/>
      <c r="G76" s="29"/>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row>
    <row r="77" spans="4:95" s="33" customFormat="1" ht="30" customHeight="1">
      <c r="D77" s="29"/>
      <c r="F77" s="29"/>
      <c r="G77" s="29"/>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row>
    <row r="78" spans="4:95" s="33" customFormat="1" ht="30" customHeight="1">
      <c r="D78" s="29"/>
      <c r="F78" s="29"/>
      <c r="G78" s="29"/>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row>
    <row r="79" spans="4:95" s="33" customFormat="1" ht="30" customHeight="1">
      <c r="D79" s="29"/>
      <c r="F79" s="29"/>
      <c r="G79" s="29"/>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row>
    <row r="80" spans="4:95" s="33" customFormat="1" ht="30" customHeight="1">
      <c r="D80" s="29"/>
      <c r="F80" s="29"/>
      <c r="G80" s="29"/>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row>
    <row r="81" spans="4:95" s="33" customFormat="1" ht="30" customHeight="1">
      <c r="D81" s="29"/>
      <c r="F81" s="29"/>
      <c r="G81" s="29"/>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row>
    <row r="82" spans="4:95" s="33" customFormat="1" ht="30" customHeight="1">
      <c r="D82" s="29"/>
      <c r="F82" s="29"/>
      <c r="G82" s="29"/>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row>
    <row r="83" spans="4:95" s="33" customFormat="1" ht="30" customHeight="1">
      <c r="D83" s="29"/>
      <c r="F83" s="29"/>
      <c r="G83" s="29"/>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row>
    <row r="84" spans="4:95" s="33" customFormat="1" ht="30" customHeight="1">
      <c r="D84" s="29"/>
      <c r="F84" s="29"/>
      <c r="G84" s="29"/>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row>
    <row r="85" spans="4:95" s="33" customFormat="1" ht="30" customHeight="1">
      <c r="D85" s="29"/>
      <c r="F85" s="29"/>
      <c r="G85" s="29"/>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row>
    <row r="86" spans="4:95" s="33" customFormat="1" ht="30" customHeight="1">
      <c r="D86" s="29"/>
      <c r="F86" s="29"/>
      <c r="G86" s="29"/>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row>
    <row r="87" spans="4:95" s="33" customFormat="1" ht="30" customHeight="1">
      <c r="D87" s="29"/>
      <c r="F87" s="29"/>
      <c r="G87" s="29"/>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row>
    <row r="88" spans="4:95" s="33" customFormat="1" ht="30" customHeight="1">
      <c r="D88" s="29"/>
      <c r="F88" s="29"/>
      <c r="G88" s="29"/>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row>
    <row r="89" spans="4:95" s="33" customFormat="1" ht="30" customHeight="1">
      <c r="D89" s="29"/>
      <c r="F89" s="29"/>
      <c r="G89" s="29"/>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row>
    <row r="90" spans="4:95" s="33" customFormat="1" ht="30" customHeight="1">
      <c r="D90" s="29"/>
      <c r="F90" s="29"/>
      <c r="G90" s="29"/>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row>
    <row r="91" spans="4:95" s="33" customFormat="1" ht="30" customHeight="1">
      <c r="D91" s="29"/>
      <c r="F91" s="29"/>
      <c r="G91" s="29"/>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row>
    <row r="92" spans="4:95" s="33" customFormat="1" ht="30" customHeight="1">
      <c r="D92" s="29"/>
      <c r="F92" s="29"/>
      <c r="G92" s="29"/>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row>
    <row r="93" spans="4:95" s="33" customFormat="1" ht="30" customHeight="1">
      <c r="D93" s="29"/>
      <c r="F93" s="29"/>
      <c r="G93" s="29"/>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row>
    <row r="94" spans="4:95" s="33" customFormat="1" ht="30" customHeight="1">
      <c r="D94" s="29"/>
      <c r="F94" s="29"/>
      <c r="G94" s="29"/>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row>
    <row r="95" spans="4:95" s="33" customFormat="1" ht="30" customHeight="1">
      <c r="D95" s="29"/>
      <c r="F95" s="29"/>
      <c r="G95" s="29"/>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row>
    <row r="96" spans="4:95" s="33" customFormat="1" ht="30" customHeight="1">
      <c r="D96" s="29"/>
      <c r="F96" s="29"/>
      <c r="G96" s="29"/>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row>
    <row r="97" spans="4:95" s="33" customFormat="1" ht="30" customHeight="1">
      <c r="D97" s="29"/>
      <c r="F97" s="29"/>
      <c r="G97" s="29"/>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row>
    <row r="98" spans="4:95" s="33" customFormat="1" ht="30" customHeight="1">
      <c r="D98" s="29"/>
      <c r="F98" s="29"/>
      <c r="G98" s="29"/>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row>
    <row r="99" spans="4:95" s="33" customFormat="1" ht="30" customHeight="1">
      <c r="D99" s="29"/>
      <c r="F99" s="29"/>
      <c r="G99" s="29"/>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row>
    <row r="100" spans="4:95" s="33" customFormat="1" ht="30" customHeight="1">
      <c r="D100" s="29"/>
      <c r="F100" s="29"/>
      <c r="G100" s="29"/>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row>
    <row r="101" spans="4:95" s="33" customFormat="1" ht="30" customHeight="1">
      <c r="D101" s="29"/>
      <c r="F101" s="29"/>
      <c r="G101" s="29"/>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row>
    <row r="102" spans="4:95" s="33" customFormat="1" ht="30" customHeight="1">
      <c r="D102" s="29"/>
      <c r="F102" s="29"/>
      <c r="G102" s="29"/>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row>
    <row r="103" spans="4:95" s="33" customFormat="1" ht="30" customHeight="1">
      <c r="D103" s="29"/>
      <c r="F103" s="29"/>
      <c r="G103" s="29"/>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row>
    <row r="104" spans="4:95" s="33" customFormat="1" ht="30" customHeight="1">
      <c r="D104" s="29"/>
      <c r="F104" s="29"/>
      <c r="G104" s="29"/>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row>
    <row r="105" spans="4:95" s="33" customFormat="1" ht="30" customHeight="1">
      <c r="D105" s="29"/>
      <c r="F105" s="29"/>
      <c r="G105" s="29"/>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row>
    <row r="106" spans="4:95" s="33" customFormat="1" ht="30" customHeight="1">
      <c r="D106" s="29"/>
      <c r="F106" s="29"/>
      <c r="G106" s="29"/>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row>
    <row r="107" spans="4:95" s="33" customFormat="1" ht="30" customHeight="1">
      <c r="D107" s="29"/>
      <c r="F107" s="29"/>
      <c r="G107" s="29"/>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row>
    <row r="108" spans="4:95" s="33" customFormat="1" ht="30" customHeight="1">
      <c r="D108" s="29"/>
      <c r="F108" s="29"/>
      <c r="G108" s="29"/>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row>
    <row r="109" spans="4:95" s="33" customFormat="1" ht="30" customHeight="1">
      <c r="D109" s="29"/>
      <c r="F109" s="29"/>
      <c r="G109" s="29"/>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row>
    <row r="110" spans="4:95" s="33" customFormat="1" ht="30" customHeight="1">
      <c r="D110" s="29"/>
      <c r="F110" s="29"/>
      <c r="G110" s="29"/>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row>
    <row r="111" spans="4:95" s="33" customFormat="1" ht="30" customHeight="1">
      <c r="D111" s="29"/>
      <c r="F111" s="29"/>
      <c r="G111" s="29"/>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row>
    <row r="112" spans="4:95" s="33" customFormat="1" ht="30" customHeight="1">
      <c r="D112" s="29"/>
      <c r="F112" s="29"/>
      <c r="G112" s="29"/>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row>
    <row r="113" spans="4:95" s="33" customFormat="1" ht="30" customHeight="1">
      <c r="D113" s="29"/>
      <c r="F113" s="29"/>
      <c r="G113" s="29"/>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row>
    <row r="114" spans="4:95" s="33" customFormat="1" ht="30" customHeight="1">
      <c r="D114" s="29"/>
      <c r="F114" s="29"/>
      <c r="G114" s="29"/>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row>
    <row r="115" spans="4:95" s="33" customFormat="1" ht="30" customHeight="1">
      <c r="D115" s="29"/>
      <c r="F115" s="29"/>
      <c r="G115" s="29"/>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row>
    <row r="116" spans="4:95" s="33" customFormat="1" ht="30" customHeight="1">
      <c r="D116" s="29"/>
      <c r="F116" s="29"/>
      <c r="G116" s="29"/>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row>
    <row r="117" spans="4:95" s="33" customFormat="1" ht="30" customHeight="1">
      <c r="D117" s="29"/>
      <c r="F117" s="29"/>
      <c r="G117" s="29"/>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row>
    <row r="118" spans="4:95" s="33" customFormat="1" ht="30" customHeight="1">
      <c r="D118" s="29"/>
      <c r="F118" s="29"/>
      <c r="G118" s="29"/>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row>
    <row r="119" spans="4:95" s="33" customFormat="1" ht="30" customHeight="1">
      <c r="D119" s="29"/>
      <c r="F119" s="29"/>
      <c r="G119" s="29"/>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row>
    <row r="120" spans="4:95" s="33" customFormat="1" ht="30" customHeight="1">
      <c r="D120" s="29"/>
      <c r="F120" s="29"/>
      <c r="G120" s="29"/>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row>
    <row r="121" spans="4:95" s="33" customFormat="1" ht="30" customHeight="1">
      <c r="D121" s="29"/>
      <c r="F121" s="29"/>
      <c r="G121" s="29"/>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row>
    <row r="122" spans="4:95" s="33" customFormat="1" ht="30" customHeight="1">
      <c r="D122" s="29"/>
      <c r="F122" s="29"/>
      <c r="G122" s="29"/>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row>
    <row r="123" spans="4:95" s="33" customFormat="1" ht="30" customHeight="1">
      <c r="D123" s="29"/>
      <c r="F123" s="29"/>
      <c r="G123" s="29"/>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row>
    <row r="124" spans="4:95" s="33" customFormat="1" ht="30" customHeight="1">
      <c r="D124" s="29"/>
      <c r="F124" s="29"/>
      <c r="G124" s="29"/>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row>
    <row r="125" spans="4:95" s="33" customFormat="1" ht="30" customHeight="1">
      <c r="D125" s="29"/>
      <c r="F125" s="29"/>
      <c r="G125" s="29"/>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row>
    <row r="126" spans="4:95" s="33" customFormat="1" ht="30" customHeight="1">
      <c r="D126" s="29"/>
      <c r="F126" s="29"/>
      <c r="G126" s="29"/>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row>
    <row r="127" spans="4:95" s="33" customFormat="1" ht="30" customHeight="1">
      <c r="D127" s="29"/>
      <c r="F127" s="29"/>
      <c r="G127" s="29"/>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row>
    <row r="128" spans="4:95" s="33" customFormat="1" ht="30" customHeight="1">
      <c r="D128" s="29"/>
      <c r="F128" s="29"/>
      <c r="G128" s="29"/>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row>
    <row r="129" spans="4:95" s="33" customFormat="1" ht="30" customHeight="1">
      <c r="D129" s="29"/>
      <c r="F129" s="29"/>
      <c r="G129" s="29"/>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row>
    <row r="130" spans="4:95" s="33" customFormat="1" ht="30" customHeight="1">
      <c r="D130" s="29"/>
      <c r="F130" s="29"/>
      <c r="G130" s="29"/>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row>
    <row r="131" spans="4:95" s="33" customFormat="1" ht="30" customHeight="1">
      <c r="D131" s="29"/>
      <c r="F131" s="29"/>
      <c r="G131" s="29"/>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row>
    <row r="132" spans="4:95" s="33" customFormat="1" ht="30" customHeight="1">
      <c r="D132" s="29"/>
      <c r="F132" s="29"/>
      <c r="G132" s="29"/>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row>
    <row r="133" spans="4:95" s="33" customFormat="1" ht="30" customHeight="1">
      <c r="D133" s="29"/>
      <c r="F133" s="29"/>
      <c r="G133" s="29"/>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row>
    <row r="134" spans="4:95" s="33" customFormat="1" ht="30" customHeight="1">
      <c r="D134" s="29"/>
      <c r="F134" s="29"/>
      <c r="G134" s="29"/>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row>
    <row r="135" spans="4:95" s="33" customFormat="1" ht="30" customHeight="1">
      <c r="D135" s="29"/>
      <c r="F135" s="29"/>
      <c r="G135" s="29"/>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row>
    <row r="136" spans="4:95" s="33" customFormat="1" ht="30" customHeight="1">
      <c r="D136" s="29"/>
      <c r="F136" s="29"/>
      <c r="G136" s="29"/>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row>
    <row r="137" spans="4:95" s="33" customFormat="1" ht="30" customHeight="1">
      <c r="D137" s="29"/>
      <c r="F137" s="29"/>
      <c r="G137" s="29"/>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row>
    <row r="138" spans="4:95" s="33" customFormat="1" ht="30" customHeight="1">
      <c r="D138" s="29"/>
      <c r="F138" s="29"/>
      <c r="G138" s="29"/>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row>
    <row r="139" spans="4:95" s="33" customFormat="1" ht="30" customHeight="1">
      <c r="D139" s="29"/>
      <c r="F139" s="29"/>
      <c r="G139" s="29"/>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row>
    <row r="140" spans="4:95" s="33" customFormat="1" ht="30" customHeight="1">
      <c r="D140" s="29"/>
      <c r="F140" s="29"/>
      <c r="G140" s="29"/>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row>
    <row r="141" spans="4:95" s="33" customFormat="1" ht="30" customHeight="1">
      <c r="D141" s="29"/>
      <c r="F141" s="29"/>
      <c r="G141" s="29"/>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row>
    <row r="142" spans="4:95" s="33" customFormat="1" ht="30" customHeight="1">
      <c r="D142" s="29"/>
      <c r="F142" s="29"/>
      <c r="G142" s="29"/>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row>
    <row r="143" spans="4:95" s="33" customFormat="1" ht="30" customHeight="1">
      <c r="D143" s="29"/>
      <c r="F143" s="29"/>
      <c r="G143" s="29"/>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row>
    <row r="144" spans="4:95" s="33" customFormat="1" ht="30" customHeight="1">
      <c r="D144" s="29"/>
      <c r="F144" s="29"/>
      <c r="G144" s="29"/>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row>
    <row r="145" spans="4:95" s="33" customFormat="1" ht="30" customHeight="1">
      <c r="D145" s="29"/>
      <c r="F145" s="29"/>
      <c r="G145" s="29"/>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row>
    <row r="146" spans="4:95" s="33" customFormat="1" ht="30" customHeight="1">
      <c r="D146" s="29"/>
      <c r="F146" s="29"/>
      <c r="G146" s="29"/>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row>
    <row r="147" spans="4:95" s="33" customFormat="1" ht="30" customHeight="1">
      <c r="D147" s="29"/>
      <c r="F147" s="29"/>
      <c r="G147" s="29"/>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row>
    <row r="148" spans="4:95" s="33" customFormat="1" ht="30" customHeight="1">
      <c r="D148" s="29"/>
      <c r="F148" s="29"/>
      <c r="G148" s="29"/>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row>
    <row r="149" spans="4:95" s="33" customFormat="1" ht="30" customHeight="1">
      <c r="D149" s="29"/>
      <c r="F149" s="29"/>
      <c r="G149" s="29"/>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row>
    <row r="150" spans="4:95" s="33" customFormat="1" ht="30" customHeight="1">
      <c r="D150" s="29"/>
      <c r="F150" s="29"/>
      <c r="G150" s="29"/>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row>
    <row r="151" spans="4:95" s="33" customFormat="1" ht="30" customHeight="1">
      <c r="D151" s="29"/>
      <c r="F151" s="29"/>
      <c r="G151" s="29"/>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row>
    <row r="152" spans="4:95" s="33" customFormat="1" ht="30" customHeight="1">
      <c r="D152" s="29"/>
      <c r="F152" s="29"/>
      <c r="G152" s="29"/>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row>
    <row r="153" spans="4:95" s="33" customFormat="1" ht="30" customHeight="1">
      <c r="D153" s="29"/>
      <c r="F153" s="29"/>
      <c r="G153" s="29"/>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row>
    <row r="154" spans="4:95" s="33" customFormat="1" ht="30" customHeight="1">
      <c r="D154" s="29"/>
      <c r="F154" s="29"/>
      <c r="G154" s="29"/>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row>
    <row r="155" spans="4:95" s="33" customFormat="1" ht="30" customHeight="1">
      <c r="D155" s="29"/>
      <c r="F155" s="29"/>
      <c r="G155" s="29"/>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row>
    <row r="156" spans="4:95" s="33" customFormat="1" ht="30" customHeight="1">
      <c r="D156" s="29"/>
      <c r="F156" s="29"/>
      <c r="G156" s="29"/>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row>
    <row r="157" spans="4:95" s="33" customFormat="1" ht="30" customHeight="1">
      <c r="D157" s="29"/>
      <c r="F157" s="29"/>
      <c r="G157" s="29"/>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row>
    <row r="158" spans="4:95" s="33" customFormat="1" ht="30" customHeight="1">
      <c r="D158" s="29"/>
      <c r="F158" s="29"/>
      <c r="G158" s="29"/>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row>
    <row r="159" spans="4:95" s="33" customFormat="1" ht="30" customHeight="1">
      <c r="D159" s="29"/>
      <c r="F159" s="29"/>
      <c r="G159" s="29"/>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row>
    <row r="160" spans="4:95" s="33" customFormat="1" ht="30" customHeight="1">
      <c r="D160" s="29"/>
      <c r="F160" s="29"/>
      <c r="G160" s="29"/>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row>
    <row r="161" spans="4:95" s="33" customFormat="1" ht="30" customHeight="1">
      <c r="D161" s="29"/>
      <c r="F161" s="29"/>
      <c r="G161" s="29"/>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row>
    <row r="162" spans="4:95" s="33" customFormat="1" ht="30" customHeight="1">
      <c r="D162" s="29"/>
      <c r="F162" s="29"/>
      <c r="G162" s="29"/>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row>
    <row r="163" spans="4:95" s="33" customFormat="1" ht="30" customHeight="1">
      <c r="D163" s="29"/>
      <c r="F163" s="29"/>
      <c r="G163" s="29"/>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row>
    <row r="164" spans="4:95" s="33" customFormat="1" ht="30" customHeight="1">
      <c r="D164" s="29"/>
      <c r="F164" s="29"/>
      <c r="G164" s="29"/>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row>
    <row r="165" spans="4:95" s="33" customFormat="1" ht="30" customHeight="1">
      <c r="D165" s="29"/>
      <c r="F165" s="29"/>
      <c r="G165" s="29"/>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row>
    <row r="166" spans="4:95" s="33" customFormat="1" ht="30" customHeight="1">
      <c r="D166" s="29"/>
      <c r="F166" s="29"/>
      <c r="G166" s="29"/>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row>
    <row r="167" spans="4:95" s="33" customFormat="1" ht="30" customHeight="1">
      <c r="D167" s="29"/>
      <c r="F167" s="29"/>
      <c r="G167" s="29"/>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row>
    <row r="168" spans="4:95" s="33" customFormat="1" ht="30" customHeight="1">
      <c r="D168" s="29"/>
      <c r="F168" s="29"/>
      <c r="G168" s="29"/>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row>
    <row r="169" spans="4:95" s="33" customFormat="1" ht="30" customHeight="1">
      <c r="D169" s="29"/>
      <c r="F169" s="29"/>
      <c r="G169" s="29"/>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row>
    <row r="170" spans="4:95" s="33" customFormat="1" ht="30" customHeight="1">
      <c r="D170" s="29"/>
      <c r="F170" s="29"/>
      <c r="G170" s="29"/>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row>
    <row r="171" spans="4:95" s="33" customFormat="1" ht="30" customHeight="1">
      <c r="D171" s="29"/>
      <c r="F171" s="29"/>
      <c r="G171" s="29"/>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row>
    <row r="172" spans="4:95" s="33" customFormat="1" ht="30" customHeight="1">
      <c r="D172" s="29"/>
      <c r="F172" s="29"/>
      <c r="G172" s="29"/>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row>
    <row r="173" spans="4:95" s="33" customFormat="1" ht="30" customHeight="1">
      <c r="D173" s="29"/>
      <c r="F173" s="29"/>
      <c r="G173" s="29"/>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row>
    <row r="174" spans="4:95" s="33" customFormat="1" ht="30" customHeight="1">
      <c r="D174" s="29"/>
      <c r="F174" s="29"/>
      <c r="G174" s="29"/>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row>
    <row r="175" spans="4:95" s="33" customFormat="1" ht="30" customHeight="1">
      <c r="D175" s="29"/>
      <c r="F175" s="29"/>
      <c r="G175" s="29"/>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row>
    <row r="176" spans="4:95" s="33" customFormat="1" ht="30" customHeight="1">
      <c r="D176" s="29"/>
      <c r="F176" s="29"/>
      <c r="G176" s="29"/>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row>
    <row r="177" spans="4:95" s="33" customFormat="1" ht="30" customHeight="1">
      <c r="D177" s="29"/>
      <c r="F177" s="29"/>
      <c r="G177" s="29"/>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c r="CN177" s="32"/>
      <c r="CO177" s="32"/>
      <c r="CP177" s="32"/>
      <c r="CQ177" s="32"/>
    </row>
    <row r="178" spans="4:95" s="33" customFormat="1" ht="30" customHeight="1">
      <c r="D178" s="29"/>
      <c r="F178" s="29"/>
      <c r="G178" s="29"/>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row>
    <row r="179" spans="4:95" s="33" customFormat="1" ht="30" customHeight="1">
      <c r="D179" s="29"/>
      <c r="F179" s="29"/>
      <c r="G179" s="29"/>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row>
    <row r="180" spans="4:95" s="33" customFormat="1" ht="30" customHeight="1">
      <c r="D180" s="29"/>
      <c r="F180" s="29"/>
      <c r="G180" s="29"/>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row>
    <row r="181" spans="4:95" s="33" customFormat="1" ht="30" customHeight="1">
      <c r="D181" s="29"/>
      <c r="F181" s="29"/>
      <c r="G181" s="29"/>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c r="CN181" s="32"/>
      <c r="CO181" s="32"/>
      <c r="CP181" s="32"/>
      <c r="CQ181" s="32"/>
    </row>
    <row r="182" spans="4:95" s="33" customFormat="1" ht="30" customHeight="1">
      <c r="D182" s="29"/>
      <c r="F182" s="29"/>
      <c r="G182" s="29"/>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row>
    <row r="183" spans="4:95" s="33" customFormat="1" ht="30" customHeight="1">
      <c r="D183" s="29"/>
      <c r="F183" s="29"/>
      <c r="G183" s="29"/>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32"/>
      <c r="CD183" s="32"/>
      <c r="CE183" s="32"/>
      <c r="CF183" s="32"/>
      <c r="CG183" s="32"/>
      <c r="CH183" s="32"/>
      <c r="CI183" s="32"/>
      <c r="CJ183" s="32"/>
      <c r="CK183" s="32"/>
      <c r="CL183" s="32"/>
      <c r="CM183" s="32"/>
      <c r="CN183" s="32"/>
      <c r="CO183" s="32"/>
      <c r="CP183" s="32"/>
      <c r="CQ183" s="32"/>
    </row>
    <row r="184" spans="4:95" s="33" customFormat="1" ht="30" customHeight="1">
      <c r="D184" s="29"/>
      <c r="F184" s="29"/>
      <c r="G184" s="29"/>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c r="CN184" s="32"/>
      <c r="CO184" s="32"/>
      <c r="CP184" s="32"/>
      <c r="CQ184" s="32"/>
    </row>
    <row r="185" spans="4:95" s="33" customFormat="1" ht="30" customHeight="1">
      <c r="D185" s="29"/>
      <c r="F185" s="29"/>
      <c r="G185" s="29"/>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c r="CC185" s="32"/>
      <c r="CD185" s="32"/>
      <c r="CE185" s="32"/>
      <c r="CF185" s="32"/>
      <c r="CG185" s="32"/>
      <c r="CH185" s="32"/>
      <c r="CI185" s="32"/>
      <c r="CJ185" s="32"/>
      <c r="CK185" s="32"/>
      <c r="CL185" s="32"/>
      <c r="CM185" s="32"/>
      <c r="CN185" s="32"/>
      <c r="CO185" s="32"/>
      <c r="CP185" s="32"/>
      <c r="CQ185" s="32"/>
    </row>
    <row r="186" spans="4:95" s="33" customFormat="1" ht="30" customHeight="1">
      <c r="D186" s="29"/>
      <c r="F186" s="29"/>
      <c r="G186" s="29"/>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c r="CE186" s="32"/>
      <c r="CF186" s="32"/>
      <c r="CG186" s="32"/>
      <c r="CH186" s="32"/>
      <c r="CI186" s="32"/>
      <c r="CJ186" s="32"/>
      <c r="CK186" s="32"/>
      <c r="CL186" s="32"/>
      <c r="CM186" s="32"/>
      <c r="CN186" s="32"/>
      <c r="CO186" s="32"/>
      <c r="CP186" s="32"/>
      <c r="CQ186" s="32"/>
    </row>
    <row r="187" spans="4:95" s="33" customFormat="1" ht="30" customHeight="1">
      <c r="D187" s="29"/>
      <c r="F187" s="29"/>
      <c r="G187" s="29"/>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32"/>
      <c r="CD187" s="32"/>
      <c r="CE187" s="32"/>
      <c r="CF187" s="32"/>
      <c r="CG187" s="32"/>
      <c r="CH187" s="32"/>
      <c r="CI187" s="32"/>
      <c r="CJ187" s="32"/>
      <c r="CK187" s="32"/>
      <c r="CL187" s="32"/>
      <c r="CM187" s="32"/>
      <c r="CN187" s="32"/>
      <c r="CO187" s="32"/>
      <c r="CP187" s="32"/>
      <c r="CQ187" s="32"/>
    </row>
    <row r="188" spans="4:95" s="33" customFormat="1" ht="30" customHeight="1">
      <c r="D188" s="29"/>
      <c r="F188" s="29"/>
      <c r="G188" s="29"/>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c r="CN188" s="32"/>
      <c r="CO188" s="32"/>
      <c r="CP188" s="32"/>
      <c r="CQ188" s="32"/>
    </row>
    <row r="189" spans="4:95" s="33" customFormat="1" ht="30" customHeight="1">
      <c r="D189" s="29"/>
      <c r="F189" s="29"/>
      <c r="G189" s="29"/>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c r="CN189" s="32"/>
      <c r="CO189" s="32"/>
      <c r="CP189" s="32"/>
      <c r="CQ189" s="32"/>
    </row>
    <row r="190" spans="4:95" s="33" customFormat="1" ht="30" customHeight="1">
      <c r="D190" s="29"/>
      <c r="F190" s="29"/>
      <c r="G190" s="29"/>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row>
    <row r="191" spans="4:95" s="33" customFormat="1" ht="30" customHeight="1">
      <c r="D191" s="29"/>
      <c r="F191" s="29"/>
      <c r="G191" s="29"/>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row>
    <row r="192" spans="4:95" s="33" customFormat="1" ht="30" customHeight="1">
      <c r="D192" s="29"/>
      <c r="F192" s="29"/>
      <c r="G192" s="29"/>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G192" s="32"/>
      <c r="CH192" s="32"/>
      <c r="CI192" s="32"/>
      <c r="CJ192" s="32"/>
      <c r="CK192" s="32"/>
      <c r="CL192" s="32"/>
      <c r="CM192" s="32"/>
      <c r="CN192" s="32"/>
      <c r="CO192" s="32"/>
      <c r="CP192" s="32"/>
      <c r="CQ192" s="32"/>
    </row>
    <row r="193" spans="4:95" s="33" customFormat="1" ht="30" customHeight="1">
      <c r="D193" s="29"/>
      <c r="F193" s="29"/>
      <c r="G193" s="29"/>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row>
    <row r="194" spans="4:95" s="33" customFormat="1" ht="30" customHeight="1">
      <c r="D194" s="29"/>
      <c r="F194" s="29"/>
      <c r="G194" s="29"/>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G194" s="32"/>
      <c r="CH194" s="32"/>
      <c r="CI194" s="32"/>
      <c r="CJ194" s="32"/>
      <c r="CK194" s="32"/>
      <c r="CL194" s="32"/>
      <c r="CM194" s="32"/>
      <c r="CN194" s="32"/>
      <c r="CO194" s="32"/>
      <c r="CP194" s="32"/>
      <c r="CQ194" s="32"/>
    </row>
    <row r="195" spans="4:95" s="33" customFormat="1" ht="30" customHeight="1">
      <c r="D195" s="29"/>
      <c r="F195" s="29"/>
      <c r="G195" s="29"/>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c r="CC195" s="32"/>
      <c r="CD195" s="32"/>
      <c r="CE195" s="32"/>
      <c r="CF195" s="32"/>
      <c r="CG195" s="32"/>
      <c r="CH195" s="32"/>
      <c r="CI195" s="32"/>
      <c r="CJ195" s="32"/>
      <c r="CK195" s="32"/>
      <c r="CL195" s="32"/>
      <c r="CM195" s="32"/>
      <c r="CN195" s="32"/>
      <c r="CO195" s="32"/>
      <c r="CP195" s="32"/>
      <c r="CQ195" s="32"/>
    </row>
    <row r="196" spans="4:95" s="33" customFormat="1" ht="30" customHeight="1">
      <c r="D196" s="29"/>
      <c r="F196" s="29"/>
      <c r="G196" s="29"/>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row>
    <row r="197" spans="4:95" s="33" customFormat="1" ht="30" customHeight="1">
      <c r="D197" s="29"/>
      <c r="F197" s="29"/>
      <c r="G197" s="29"/>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row>
    <row r="198" spans="4:95" s="33" customFormat="1" ht="30" customHeight="1">
      <c r="D198" s="29"/>
      <c r="F198" s="29"/>
      <c r="G198" s="29"/>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row>
    <row r="199" spans="4:95" s="33" customFormat="1" ht="30" customHeight="1">
      <c r="D199" s="29"/>
      <c r="F199" s="29"/>
      <c r="G199" s="29"/>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row>
    <row r="200" spans="4:95" s="33" customFormat="1" ht="30" customHeight="1">
      <c r="D200" s="29"/>
      <c r="F200" s="29"/>
      <c r="G200" s="29"/>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c r="CN200" s="32"/>
      <c r="CO200" s="32"/>
      <c r="CP200" s="32"/>
      <c r="CQ200" s="32"/>
    </row>
    <row r="201" spans="4:95" s="33" customFormat="1" ht="30" customHeight="1">
      <c r="D201" s="29"/>
      <c r="F201" s="29"/>
      <c r="G201" s="29"/>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G201" s="32"/>
      <c r="CH201" s="32"/>
      <c r="CI201" s="32"/>
      <c r="CJ201" s="32"/>
      <c r="CK201" s="32"/>
      <c r="CL201" s="32"/>
      <c r="CM201" s="32"/>
      <c r="CN201" s="32"/>
      <c r="CO201" s="32"/>
      <c r="CP201" s="32"/>
      <c r="CQ201" s="32"/>
    </row>
    <row r="202" spans="4:95" s="33" customFormat="1" ht="30" customHeight="1">
      <c r="D202" s="29"/>
      <c r="F202" s="29"/>
      <c r="G202" s="29"/>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c r="CE202" s="32"/>
      <c r="CF202" s="32"/>
      <c r="CG202" s="32"/>
      <c r="CH202" s="32"/>
      <c r="CI202" s="32"/>
      <c r="CJ202" s="32"/>
      <c r="CK202" s="32"/>
      <c r="CL202" s="32"/>
      <c r="CM202" s="32"/>
      <c r="CN202" s="32"/>
      <c r="CO202" s="32"/>
      <c r="CP202" s="32"/>
      <c r="CQ202" s="32"/>
    </row>
    <row r="203" spans="4:95" s="33" customFormat="1" ht="30" customHeight="1">
      <c r="D203" s="29"/>
      <c r="F203" s="29"/>
      <c r="G203" s="29"/>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c r="CN203" s="32"/>
      <c r="CO203" s="32"/>
      <c r="CP203" s="32"/>
      <c r="CQ203" s="32"/>
    </row>
    <row r="204" spans="4:95" s="33" customFormat="1" ht="30" customHeight="1">
      <c r="D204" s="29"/>
      <c r="F204" s="29"/>
      <c r="G204" s="29"/>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c r="CE204" s="32"/>
      <c r="CF204" s="32"/>
      <c r="CG204" s="32"/>
      <c r="CH204" s="32"/>
      <c r="CI204" s="32"/>
      <c r="CJ204" s="32"/>
      <c r="CK204" s="32"/>
      <c r="CL204" s="32"/>
      <c r="CM204" s="32"/>
      <c r="CN204" s="32"/>
      <c r="CO204" s="32"/>
      <c r="CP204" s="32"/>
      <c r="CQ204" s="32"/>
    </row>
    <row r="205" spans="4:95" s="33" customFormat="1" ht="30" customHeight="1">
      <c r="D205" s="29"/>
      <c r="F205" s="29"/>
      <c r="G205" s="29"/>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c r="CN205" s="32"/>
      <c r="CO205" s="32"/>
      <c r="CP205" s="32"/>
      <c r="CQ205" s="32"/>
    </row>
    <row r="206" spans="4:95" s="33" customFormat="1" ht="30" customHeight="1">
      <c r="D206" s="29"/>
      <c r="F206" s="29"/>
      <c r="G206" s="29"/>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G206" s="32"/>
      <c r="CH206" s="32"/>
      <c r="CI206" s="32"/>
      <c r="CJ206" s="32"/>
      <c r="CK206" s="32"/>
      <c r="CL206" s="32"/>
      <c r="CM206" s="32"/>
      <c r="CN206" s="32"/>
      <c r="CO206" s="32"/>
      <c r="CP206" s="32"/>
      <c r="CQ206" s="32"/>
    </row>
    <row r="207" spans="4:95" s="33" customFormat="1" ht="30" customHeight="1">
      <c r="D207" s="29"/>
      <c r="F207" s="29"/>
      <c r="G207" s="29"/>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row>
    <row r="208" spans="4:95" s="33" customFormat="1" ht="30" customHeight="1">
      <c r="D208" s="29"/>
      <c r="F208" s="29"/>
      <c r="G208" s="29"/>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c r="CN208" s="32"/>
      <c r="CO208" s="32"/>
      <c r="CP208" s="32"/>
      <c r="CQ208" s="32"/>
    </row>
    <row r="209" spans="4:95" s="33" customFormat="1" ht="30" customHeight="1">
      <c r="D209" s="29"/>
      <c r="F209" s="29"/>
      <c r="G209" s="29"/>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c r="CE209" s="32"/>
      <c r="CF209" s="32"/>
      <c r="CG209" s="32"/>
      <c r="CH209" s="32"/>
      <c r="CI209" s="32"/>
      <c r="CJ209" s="32"/>
      <c r="CK209" s="32"/>
      <c r="CL209" s="32"/>
      <c r="CM209" s="32"/>
      <c r="CN209" s="32"/>
      <c r="CO209" s="32"/>
      <c r="CP209" s="32"/>
      <c r="CQ209" s="32"/>
    </row>
    <row r="210" spans="4:95" s="33" customFormat="1" ht="30" customHeight="1">
      <c r="D210" s="29"/>
      <c r="F210" s="29"/>
      <c r="G210" s="29"/>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c r="CN210" s="32"/>
      <c r="CO210" s="32"/>
      <c r="CP210" s="32"/>
      <c r="CQ210" s="32"/>
    </row>
    <row r="211" spans="4:95" s="33" customFormat="1" ht="30" customHeight="1">
      <c r="D211" s="29"/>
      <c r="F211" s="29"/>
      <c r="G211" s="29"/>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32"/>
      <c r="CD211" s="32"/>
      <c r="CE211" s="32"/>
      <c r="CF211" s="32"/>
      <c r="CG211" s="32"/>
      <c r="CH211" s="32"/>
      <c r="CI211" s="32"/>
      <c r="CJ211" s="32"/>
      <c r="CK211" s="32"/>
      <c r="CL211" s="32"/>
      <c r="CM211" s="32"/>
      <c r="CN211" s="32"/>
      <c r="CO211" s="32"/>
      <c r="CP211" s="32"/>
      <c r="CQ211" s="32"/>
    </row>
    <row r="212" spans="4:95" s="33" customFormat="1" ht="30" customHeight="1">
      <c r="D212" s="29"/>
      <c r="F212" s="29"/>
      <c r="G212" s="29"/>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32"/>
      <c r="CD212" s="32"/>
      <c r="CE212" s="32"/>
      <c r="CF212" s="32"/>
      <c r="CG212" s="32"/>
      <c r="CH212" s="32"/>
      <c r="CI212" s="32"/>
      <c r="CJ212" s="32"/>
      <c r="CK212" s="32"/>
      <c r="CL212" s="32"/>
      <c r="CM212" s="32"/>
      <c r="CN212" s="32"/>
      <c r="CO212" s="32"/>
      <c r="CP212" s="32"/>
      <c r="CQ212" s="32"/>
    </row>
    <row r="213" spans="4:95" s="33" customFormat="1" ht="30" customHeight="1">
      <c r="D213" s="29"/>
      <c r="F213" s="29"/>
      <c r="G213" s="29"/>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c r="CM213" s="32"/>
      <c r="CN213" s="32"/>
      <c r="CO213" s="32"/>
      <c r="CP213" s="32"/>
      <c r="CQ213" s="32"/>
    </row>
    <row r="214" spans="4:95" s="33" customFormat="1" ht="30" customHeight="1">
      <c r="D214" s="29"/>
      <c r="F214" s="29"/>
      <c r="G214" s="29"/>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G214" s="32"/>
      <c r="CH214" s="32"/>
      <c r="CI214" s="32"/>
      <c r="CJ214" s="32"/>
      <c r="CK214" s="32"/>
      <c r="CL214" s="32"/>
      <c r="CM214" s="32"/>
      <c r="CN214" s="32"/>
      <c r="CO214" s="32"/>
      <c r="CP214" s="32"/>
      <c r="CQ214" s="32"/>
    </row>
    <row r="215" spans="4:95" s="33" customFormat="1" ht="30" customHeight="1">
      <c r="D215" s="29"/>
      <c r="F215" s="29"/>
      <c r="G215" s="29"/>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c r="CN215" s="32"/>
      <c r="CO215" s="32"/>
      <c r="CP215" s="32"/>
      <c r="CQ215" s="32"/>
    </row>
    <row r="216" spans="4:95" s="33" customFormat="1" ht="30" customHeight="1">
      <c r="D216" s="29"/>
      <c r="F216" s="29"/>
      <c r="G216" s="29"/>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row>
    <row r="217" spans="4:95" s="33" customFormat="1" ht="30" customHeight="1">
      <c r="D217" s="29"/>
      <c r="F217" s="29"/>
      <c r="G217" s="29"/>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c r="CN217" s="32"/>
      <c r="CO217" s="32"/>
      <c r="CP217" s="32"/>
      <c r="CQ217" s="32"/>
    </row>
    <row r="218" spans="4:95" s="33" customFormat="1" ht="30" customHeight="1">
      <c r="D218" s="29"/>
      <c r="F218" s="29"/>
      <c r="G218" s="29"/>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c r="CC218" s="32"/>
      <c r="CD218" s="32"/>
      <c r="CE218" s="32"/>
      <c r="CF218" s="32"/>
      <c r="CG218" s="32"/>
      <c r="CH218" s="32"/>
      <c r="CI218" s="32"/>
      <c r="CJ218" s="32"/>
      <c r="CK218" s="32"/>
      <c r="CL218" s="32"/>
      <c r="CM218" s="32"/>
      <c r="CN218" s="32"/>
      <c r="CO218" s="32"/>
      <c r="CP218" s="32"/>
      <c r="CQ218" s="32"/>
    </row>
    <row r="219" spans="4:95" s="33" customFormat="1" ht="30" customHeight="1">
      <c r="D219" s="29"/>
      <c r="F219" s="29"/>
      <c r="G219" s="29"/>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row>
    <row r="220" spans="4:95" s="33" customFormat="1" ht="30" customHeight="1">
      <c r="D220" s="29"/>
      <c r="F220" s="29"/>
      <c r="G220" s="29"/>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row>
    <row r="221" spans="4:95" s="33" customFormat="1" ht="30" customHeight="1">
      <c r="D221" s="29"/>
      <c r="F221" s="29"/>
      <c r="G221" s="29"/>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G221" s="32"/>
      <c r="CH221" s="32"/>
      <c r="CI221" s="32"/>
      <c r="CJ221" s="32"/>
      <c r="CK221" s="32"/>
      <c r="CL221" s="32"/>
      <c r="CM221" s="32"/>
      <c r="CN221" s="32"/>
      <c r="CO221" s="32"/>
      <c r="CP221" s="32"/>
      <c r="CQ221" s="32"/>
    </row>
    <row r="222" spans="4:95" s="33" customFormat="1" ht="30" customHeight="1">
      <c r="D222" s="29"/>
      <c r="F222" s="29"/>
      <c r="G222" s="29"/>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32"/>
      <c r="CD222" s="32"/>
      <c r="CE222" s="32"/>
      <c r="CF222" s="32"/>
      <c r="CG222" s="32"/>
      <c r="CH222" s="32"/>
      <c r="CI222" s="32"/>
      <c r="CJ222" s="32"/>
      <c r="CK222" s="32"/>
      <c r="CL222" s="32"/>
      <c r="CM222" s="32"/>
      <c r="CN222" s="32"/>
      <c r="CO222" s="32"/>
      <c r="CP222" s="32"/>
      <c r="CQ222" s="32"/>
    </row>
    <row r="223" spans="4:95" s="33" customFormat="1" ht="30" customHeight="1">
      <c r="D223" s="29"/>
      <c r="F223" s="29"/>
      <c r="G223" s="29"/>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row>
    <row r="224" spans="4:95" s="33" customFormat="1" ht="30" customHeight="1">
      <c r="D224" s="29"/>
      <c r="F224" s="29"/>
      <c r="G224" s="29"/>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c r="CN224" s="32"/>
      <c r="CO224" s="32"/>
      <c r="CP224" s="32"/>
      <c r="CQ224" s="32"/>
    </row>
    <row r="225" spans="4:95" s="33" customFormat="1" ht="30" customHeight="1">
      <c r="D225" s="29"/>
      <c r="F225" s="29"/>
      <c r="G225" s="29"/>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c r="CN225" s="32"/>
      <c r="CO225" s="32"/>
      <c r="CP225" s="32"/>
      <c r="CQ225" s="32"/>
    </row>
    <row r="226" spans="4:95" s="33" customFormat="1" ht="30" customHeight="1">
      <c r="D226" s="29"/>
      <c r="F226" s="29"/>
      <c r="G226" s="29"/>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row>
    <row r="227" spans="4:95" s="33" customFormat="1" ht="30" customHeight="1">
      <c r="D227" s="29"/>
      <c r="F227" s="29"/>
      <c r="G227" s="29"/>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row>
    <row r="228" spans="4:95" s="33" customFormat="1" ht="30" customHeight="1">
      <c r="D228" s="29"/>
      <c r="F228" s="29"/>
      <c r="G228" s="29"/>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row>
    <row r="229" spans="4:95" s="33" customFormat="1" ht="30" customHeight="1">
      <c r="D229" s="29"/>
      <c r="F229" s="29"/>
      <c r="G229" s="29"/>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row>
    <row r="230" spans="4:95" s="33" customFormat="1" ht="30" customHeight="1">
      <c r="D230" s="29"/>
      <c r="F230" s="29"/>
      <c r="G230" s="29"/>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c r="CE230" s="32"/>
      <c r="CF230" s="32"/>
      <c r="CG230" s="32"/>
      <c r="CH230" s="32"/>
      <c r="CI230" s="32"/>
      <c r="CJ230" s="32"/>
      <c r="CK230" s="32"/>
      <c r="CL230" s="32"/>
      <c r="CM230" s="32"/>
      <c r="CN230" s="32"/>
      <c r="CO230" s="32"/>
      <c r="CP230" s="32"/>
      <c r="CQ230" s="32"/>
    </row>
    <row r="231" spans="4:95" s="33" customFormat="1" ht="30" customHeight="1">
      <c r="D231" s="29"/>
      <c r="F231" s="29"/>
      <c r="G231" s="29"/>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row>
    <row r="232" spans="4:95" s="33" customFormat="1" ht="30" customHeight="1">
      <c r="D232" s="29"/>
      <c r="F232" s="29"/>
      <c r="G232" s="29"/>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row>
    <row r="233" spans="4:95" s="33" customFormat="1" ht="30" customHeight="1">
      <c r="D233" s="29"/>
      <c r="F233" s="29"/>
      <c r="G233" s="29"/>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row>
    <row r="234" spans="4:95" s="33" customFormat="1" ht="30" customHeight="1">
      <c r="D234" s="29"/>
      <c r="F234" s="29"/>
      <c r="G234" s="29"/>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G234" s="32"/>
      <c r="CH234" s="32"/>
      <c r="CI234" s="32"/>
      <c r="CJ234" s="32"/>
      <c r="CK234" s="32"/>
      <c r="CL234" s="32"/>
      <c r="CM234" s="32"/>
      <c r="CN234" s="32"/>
      <c r="CO234" s="32"/>
      <c r="CP234" s="32"/>
      <c r="CQ234" s="32"/>
    </row>
    <row r="235" spans="4:95" s="33" customFormat="1" ht="30" customHeight="1">
      <c r="D235" s="29"/>
      <c r="F235" s="29"/>
      <c r="G235" s="29"/>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row>
    <row r="236" spans="4:95" s="33" customFormat="1" ht="30" customHeight="1">
      <c r="D236" s="29"/>
      <c r="F236" s="29"/>
      <c r="G236" s="29"/>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row>
    <row r="237" spans="4:95" s="33" customFormat="1" ht="30" customHeight="1">
      <c r="D237" s="29"/>
      <c r="F237" s="29"/>
      <c r="G237" s="29"/>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row>
    <row r="238" spans="4:95" s="33" customFormat="1" ht="30" customHeight="1">
      <c r="D238" s="29"/>
      <c r="F238" s="29"/>
      <c r="G238" s="29"/>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row>
    <row r="239" spans="4:95" s="33" customFormat="1" ht="30" customHeight="1">
      <c r="D239" s="29"/>
      <c r="F239" s="29"/>
      <c r="G239" s="29"/>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row>
    <row r="240" spans="4:95" s="33" customFormat="1" ht="30" customHeight="1">
      <c r="D240" s="29"/>
      <c r="F240" s="29"/>
      <c r="G240" s="29"/>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row>
    <row r="241" spans="4:95" s="33" customFormat="1" ht="30" customHeight="1">
      <c r="D241" s="29"/>
      <c r="F241" s="29"/>
      <c r="G241" s="29"/>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row>
    <row r="242" spans="4:95" s="33" customFormat="1" ht="30" customHeight="1">
      <c r="D242" s="29"/>
      <c r="F242" s="29"/>
      <c r="G242" s="29"/>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G242" s="32"/>
      <c r="CH242" s="32"/>
      <c r="CI242" s="32"/>
      <c r="CJ242" s="32"/>
      <c r="CK242" s="32"/>
      <c r="CL242" s="32"/>
      <c r="CM242" s="32"/>
      <c r="CN242" s="32"/>
      <c r="CO242" s="32"/>
      <c r="CP242" s="32"/>
      <c r="CQ242" s="32"/>
    </row>
    <row r="243" spans="4:95" s="33" customFormat="1" ht="30" customHeight="1">
      <c r="D243" s="29"/>
      <c r="F243" s="29"/>
      <c r="G243" s="29"/>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32"/>
      <c r="CD243" s="32"/>
      <c r="CE243" s="32"/>
      <c r="CF243" s="32"/>
      <c r="CG243" s="32"/>
      <c r="CH243" s="32"/>
      <c r="CI243" s="32"/>
      <c r="CJ243" s="32"/>
      <c r="CK243" s="32"/>
      <c r="CL243" s="32"/>
      <c r="CM243" s="32"/>
      <c r="CN243" s="32"/>
      <c r="CO243" s="32"/>
      <c r="CP243" s="32"/>
      <c r="CQ243" s="32"/>
    </row>
    <row r="244" spans="4:95" s="33" customFormat="1" ht="30" customHeight="1">
      <c r="D244" s="29"/>
      <c r="F244" s="29"/>
      <c r="G244" s="29"/>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row>
    <row r="245" spans="4:95" s="33" customFormat="1" ht="30" customHeight="1">
      <c r="D245" s="29"/>
      <c r="F245" s="29"/>
      <c r="G245" s="29"/>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row>
    <row r="246" spans="4:95" s="33" customFormat="1" ht="30" customHeight="1">
      <c r="D246" s="29"/>
      <c r="F246" s="29"/>
      <c r="G246" s="29"/>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row>
    <row r="247" spans="4:95" s="33" customFormat="1" ht="30" customHeight="1">
      <c r="D247" s="29"/>
      <c r="F247" s="29"/>
      <c r="G247" s="29"/>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c r="CE247" s="32"/>
      <c r="CF247" s="32"/>
      <c r="CG247" s="32"/>
      <c r="CH247" s="32"/>
      <c r="CI247" s="32"/>
      <c r="CJ247" s="32"/>
      <c r="CK247" s="32"/>
      <c r="CL247" s="32"/>
      <c r="CM247" s="32"/>
      <c r="CN247" s="32"/>
      <c r="CO247" s="32"/>
      <c r="CP247" s="32"/>
      <c r="CQ247" s="32"/>
    </row>
    <row r="248" spans="4:95" s="33" customFormat="1" ht="30" customHeight="1">
      <c r="D248" s="29"/>
      <c r="F248" s="29"/>
      <c r="G248" s="29"/>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c r="CN248" s="32"/>
      <c r="CO248" s="32"/>
      <c r="CP248" s="32"/>
      <c r="CQ248" s="32"/>
    </row>
    <row r="249" spans="4:95" s="33" customFormat="1" ht="30" customHeight="1">
      <c r="D249" s="29"/>
      <c r="F249" s="29"/>
      <c r="G249" s="29"/>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c r="CE249" s="32"/>
      <c r="CF249" s="32"/>
      <c r="CG249" s="32"/>
      <c r="CH249" s="32"/>
      <c r="CI249" s="32"/>
      <c r="CJ249" s="32"/>
      <c r="CK249" s="32"/>
      <c r="CL249" s="32"/>
      <c r="CM249" s="32"/>
      <c r="CN249" s="32"/>
      <c r="CO249" s="32"/>
      <c r="CP249" s="32"/>
      <c r="CQ249" s="32"/>
    </row>
    <row r="250" spans="4:95" s="33" customFormat="1" ht="30" customHeight="1">
      <c r="D250" s="29"/>
      <c r="F250" s="29"/>
      <c r="G250" s="29"/>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c r="CE250" s="32"/>
      <c r="CF250" s="32"/>
      <c r="CG250" s="32"/>
      <c r="CH250" s="32"/>
      <c r="CI250" s="32"/>
      <c r="CJ250" s="32"/>
      <c r="CK250" s="32"/>
      <c r="CL250" s="32"/>
      <c r="CM250" s="32"/>
      <c r="CN250" s="32"/>
      <c r="CO250" s="32"/>
      <c r="CP250" s="32"/>
      <c r="CQ250" s="32"/>
    </row>
    <row r="251" spans="4:95" s="33" customFormat="1" ht="30" customHeight="1">
      <c r="D251" s="29"/>
      <c r="F251" s="29"/>
      <c r="G251" s="29"/>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G251" s="32"/>
      <c r="CH251" s="32"/>
      <c r="CI251" s="32"/>
      <c r="CJ251" s="32"/>
      <c r="CK251" s="32"/>
      <c r="CL251" s="32"/>
      <c r="CM251" s="32"/>
      <c r="CN251" s="32"/>
      <c r="CO251" s="32"/>
      <c r="CP251" s="32"/>
      <c r="CQ251" s="32"/>
    </row>
    <row r="252" spans="4:95" s="33" customFormat="1" ht="30" customHeight="1">
      <c r="D252" s="29"/>
      <c r="F252" s="29"/>
      <c r="G252" s="29"/>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c r="CN252" s="32"/>
      <c r="CO252" s="32"/>
      <c r="CP252" s="32"/>
      <c r="CQ252" s="32"/>
    </row>
    <row r="253" spans="4:95" s="33" customFormat="1" ht="30" customHeight="1">
      <c r="D253" s="29"/>
      <c r="F253" s="29"/>
      <c r="G253" s="29"/>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G253" s="32"/>
      <c r="CH253" s="32"/>
      <c r="CI253" s="32"/>
      <c r="CJ253" s="32"/>
      <c r="CK253" s="32"/>
      <c r="CL253" s="32"/>
      <c r="CM253" s="32"/>
      <c r="CN253" s="32"/>
      <c r="CO253" s="32"/>
      <c r="CP253" s="32"/>
      <c r="CQ253" s="32"/>
    </row>
    <row r="254" spans="4:95" s="33" customFormat="1" ht="30" customHeight="1">
      <c r="D254" s="29"/>
      <c r="F254" s="29"/>
      <c r="G254" s="29"/>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c r="CN254" s="32"/>
      <c r="CO254" s="32"/>
      <c r="CP254" s="32"/>
      <c r="CQ254" s="32"/>
    </row>
    <row r="255" spans="4:95" s="33" customFormat="1" ht="30" customHeight="1">
      <c r="D255" s="29"/>
      <c r="F255" s="29"/>
      <c r="G255" s="29"/>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c r="CC255" s="32"/>
      <c r="CD255" s="32"/>
      <c r="CE255" s="32"/>
      <c r="CF255" s="32"/>
      <c r="CG255" s="32"/>
      <c r="CH255" s="32"/>
      <c r="CI255" s="32"/>
      <c r="CJ255" s="32"/>
      <c r="CK255" s="32"/>
      <c r="CL255" s="32"/>
      <c r="CM255" s="32"/>
      <c r="CN255" s="32"/>
      <c r="CO255" s="32"/>
      <c r="CP255" s="32"/>
      <c r="CQ255" s="32"/>
    </row>
    <row r="256" spans="4:95" s="33" customFormat="1" ht="30" customHeight="1">
      <c r="D256" s="29"/>
      <c r="F256" s="29"/>
      <c r="G256" s="29"/>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32"/>
      <c r="CP256" s="32"/>
      <c r="CQ256" s="32"/>
    </row>
    <row r="257" spans="4:95" s="33" customFormat="1" ht="30" customHeight="1">
      <c r="D257" s="29"/>
      <c r="F257" s="29"/>
      <c r="G257" s="29"/>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c r="BK257" s="32"/>
      <c r="BL257" s="32"/>
      <c r="BM257" s="32"/>
      <c r="BN257" s="32"/>
      <c r="BO257" s="32"/>
      <c r="BP257" s="32"/>
      <c r="BQ257" s="32"/>
      <c r="BR257" s="32"/>
      <c r="BS257" s="32"/>
      <c r="BT257" s="32"/>
      <c r="BU257" s="32"/>
      <c r="BV257" s="32"/>
      <c r="BW257" s="32"/>
      <c r="BX257" s="32"/>
      <c r="BY257" s="32"/>
      <c r="BZ257" s="32"/>
      <c r="CA257" s="32"/>
      <c r="CB257" s="32"/>
      <c r="CC257" s="32"/>
      <c r="CD257" s="32"/>
      <c r="CE257" s="32"/>
      <c r="CF257" s="32"/>
      <c r="CG257" s="32"/>
      <c r="CH257" s="32"/>
      <c r="CI257" s="32"/>
      <c r="CJ257" s="32"/>
      <c r="CK257" s="32"/>
      <c r="CL257" s="32"/>
      <c r="CM257" s="32"/>
      <c r="CN257" s="32"/>
      <c r="CO257" s="32"/>
      <c r="CP257" s="32"/>
      <c r="CQ257" s="32"/>
    </row>
    <row r="258" spans="4:95" s="33" customFormat="1" ht="30" customHeight="1">
      <c r="D258" s="29"/>
      <c r="F258" s="29"/>
      <c r="G258" s="29"/>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c r="CH258" s="32"/>
      <c r="CI258" s="32"/>
      <c r="CJ258" s="32"/>
      <c r="CK258" s="32"/>
      <c r="CL258" s="32"/>
      <c r="CM258" s="32"/>
      <c r="CN258" s="32"/>
      <c r="CO258" s="32"/>
      <c r="CP258" s="32"/>
      <c r="CQ258" s="32"/>
    </row>
    <row r="259" spans="4:95" s="33" customFormat="1" ht="30" customHeight="1">
      <c r="D259" s="29"/>
      <c r="F259" s="29"/>
      <c r="G259" s="29"/>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row>
    <row r="260" spans="4:95" s="33" customFormat="1" ht="30" customHeight="1">
      <c r="D260" s="29"/>
      <c r="F260" s="29"/>
      <c r="G260" s="29"/>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c r="CH260" s="32"/>
      <c r="CI260" s="32"/>
      <c r="CJ260" s="32"/>
      <c r="CK260" s="32"/>
      <c r="CL260" s="32"/>
      <c r="CM260" s="32"/>
      <c r="CN260" s="32"/>
      <c r="CO260" s="32"/>
      <c r="CP260" s="32"/>
      <c r="CQ260" s="32"/>
    </row>
    <row r="261" spans="4:95" s="33" customFormat="1" ht="30" customHeight="1">
      <c r="D261" s="29"/>
      <c r="F261" s="29"/>
      <c r="G261" s="29"/>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c r="BZ261" s="32"/>
      <c r="CA261" s="32"/>
      <c r="CB261" s="32"/>
      <c r="CC261" s="32"/>
      <c r="CD261" s="32"/>
      <c r="CE261" s="32"/>
      <c r="CF261" s="32"/>
      <c r="CG261" s="32"/>
      <c r="CH261" s="32"/>
      <c r="CI261" s="32"/>
      <c r="CJ261" s="32"/>
      <c r="CK261" s="32"/>
      <c r="CL261" s="32"/>
      <c r="CM261" s="32"/>
      <c r="CN261" s="32"/>
      <c r="CO261" s="32"/>
      <c r="CP261" s="32"/>
      <c r="CQ261" s="32"/>
    </row>
    <row r="262" spans="4:95" s="33" customFormat="1" ht="30" customHeight="1">
      <c r="D262" s="29"/>
      <c r="F262" s="29"/>
      <c r="G262" s="29"/>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c r="CE262" s="32"/>
      <c r="CF262" s="32"/>
      <c r="CG262" s="32"/>
      <c r="CH262" s="32"/>
      <c r="CI262" s="32"/>
      <c r="CJ262" s="32"/>
      <c r="CK262" s="32"/>
      <c r="CL262" s="32"/>
      <c r="CM262" s="32"/>
      <c r="CN262" s="32"/>
      <c r="CO262" s="32"/>
      <c r="CP262" s="32"/>
      <c r="CQ262" s="32"/>
    </row>
    <row r="263" spans="4:95" s="33" customFormat="1" ht="30" customHeight="1">
      <c r="D263" s="29"/>
      <c r="F263" s="29"/>
      <c r="G263" s="29"/>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row>
    <row r="264" spans="4:95" s="33" customFormat="1" ht="30" customHeight="1">
      <c r="D264" s="29"/>
      <c r="F264" s="29"/>
      <c r="G264" s="29"/>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G264" s="32"/>
      <c r="CH264" s="32"/>
      <c r="CI264" s="32"/>
      <c r="CJ264" s="32"/>
      <c r="CK264" s="32"/>
      <c r="CL264" s="32"/>
      <c r="CM264" s="32"/>
      <c r="CN264" s="32"/>
      <c r="CO264" s="32"/>
      <c r="CP264" s="32"/>
      <c r="CQ264" s="32"/>
    </row>
    <row r="265" spans="4:95" s="33" customFormat="1" ht="30" customHeight="1">
      <c r="D265" s="29"/>
      <c r="F265" s="29"/>
      <c r="G265" s="29"/>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G265" s="32"/>
      <c r="CH265" s="32"/>
      <c r="CI265" s="32"/>
      <c r="CJ265" s="32"/>
      <c r="CK265" s="32"/>
      <c r="CL265" s="32"/>
      <c r="CM265" s="32"/>
      <c r="CN265" s="32"/>
      <c r="CO265" s="32"/>
      <c r="CP265" s="32"/>
      <c r="CQ265" s="32"/>
    </row>
    <row r="266" spans="4:95" s="33" customFormat="1" ht="30" customHeight="1">
      <c r="D266" s="29"/>
      <c r="F266" s="29"/>
      <c r="G266" s="29"/>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row>
    <row r="267" spans="4:95" s="33" customFormat="1" ht="30" customHeight="1">
      <c r="D267" s="29"/>
      <c r="F267" s="29"/>
      <c r="G267" s="29"/>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row>
    <row r="268" spans="4:95" s="33" customFormat="1" ht="30" customHeight="1">
      <c r="D268" s="29"/>
      <c r="F268" s="29"/>
      <c r="G268" s="29"/>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c r="BZ268" s="32"/>
      <c r="CA268" s="32"/>
      <c r="CB268" s="32"/>
      <c r="CC268" s="32"/>
      <c r="CD268" s="32"/>
      <c r="CE268" s="32"/>
      <c r="CF268" s="32"/>
      <c r="CG268" s="32"/>
      <c r="CH268" s="32"/>
      <c r="CI268" s="32"/>
      <c r="CJ268" s="32"/>
      <c r="CK268" s="32"/>
      <c r="CL268" s="32"/>
      <c r="CM268" s="32"/>
      <c r="CN268" s="32"/>
      <c r="CO268" s="32"/>
      <c r="CP268" s="32"/>
      <c r="CQ268" s="32"/>
    </row>
    <row r="269" spans="4:95" s="33" customFormat="1" ht="30" customHeight="1">
      <c r="D269" s="29"/>
      <c r="F269" s="29"/>
      <c r="G269" s="29"/>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c r="CF269" s="32"/>
      <c r="CG269" s="32"/>
      <c r="CH269" s="32"/>
      <c r="CI269" s="32"/>
      <c r="CJ269" s="32"/>
      <c r="CK269" s="32"/>
      <c r="CL269" s="32"/>
      <c r="CM269" s="32"/>
      <c r="CN269" s="32"/>
      <c r="CO269" s="32"/>
      <c r="CP269" s="32"/>
      <c r="CQ269" s="32"/>
    </row>
    <row r="270" spans="4:95" s="33" customFormat="1" ht="30" customHeight="1">
      <c r="D270" s="29"/>
      <c r="F270" s="29"/>
      <c r="G270" s="29"/>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c r="CF270" s="32"/>
      <c r="CG270" s="32"/>
      <c r="CH270" s="32"/>
      <c r="CI270" s="32"/>
      <c r="CJ270" s="32"/>
      <c r="CK270" s="32"/>
      <c r="CL270" s="32"/>
      <c r="CM270" s="32"/>
      <c r="CN270" s="32"/>
      <c r="CO270" s="32"/>
      <c r="CP270" s="32"/>
      <c r="CQ270" s="32"/>
    </row>
    <row r="271" spans="4:95" s="33" customFormat="1" ht="30" customHeight="1">
      <c r="D271" s="29"/>
      <c r="F271" s="29"/>
      <c r="G271" s="29"/>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c r="CE271" s="32"/>
      <c r="CF271" s="32"/>
      <c r="CG271" s="32"/>
      <c r="CH271" s="32"/>
      <c r="CI271" s="32"/>
      <c r="CJ271" s="32"/>
      <c r="CK271" s="32"/>
      <c r="CL271" s="32"/>
      <c r="CM271" s="32"/>
      <c r="CN271" s="32"/>
      <c r="CO271" s="32"/>
      <c r="CP271" s="32"/>
      <c r="CQ271" s="32"/>
    </row>
    <row r="272" spans="4:95" s="33" customFormat="1" ht="30" customHeight="1">
      <c r="D272" s="29"/>
      <c r="F272" s="29"/>
      <c r="G272" s="29"/>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c r="CE272" s="32"/>
      <c r="CF272" s="32"/>
      <c r="CG272" s="32"/>
      <c r="CH272" s="32"/>
      <c r="CI272" s="32"/>
      <c r="CJ272" s="32"/>
      <c r="CK272" s="32"/>
      <c r="CL272" s="32"/>
      <c r="CM272" s="32"/>
      <c r="CN272" s="32"/>
      <c r="CO272" s="32"/>
      <c r="CP272" s="32"/>
      <c r="CQ272" s="32"/>
    </row>
    <row r="273" spans="4:95" s="33" customFormat="1" ht="30" customHeight="1">
      <c r="D273" s="29"/>
      <c r="F273" s="29"/>
      <c r="G273" s="29"/>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c r="CE273" s="32"/>
      <c r="CF273" s="32"/>
      <c r="CG273" s="32"/>
      <c r="CH273" s="32"/>
      <c r="CI273" s="32"/>
      <c r="CJ273" s="32"/>
      <c r="CK273" s="32"/>
      <c r="CL273" s="32"/>
      <c r="CM273" s="32"/>
      <c r="CN273" s="32"/>
      <c r="CO273" s="32"/>
      <c r="CP273" s="32"/>
      <c r="CQ273" s="32"/>
    </row>
    <row r="274" spans="4:95" s="33" customFormat="1" ht="30" customHeight="1">
      <c r="D274" s="29"/>
      <c r="F274" s="29"/>
      <c r="G274" s="29"/>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c r="BZ274" s="32"/>
      <c r="CA274" s="32"/>
      <c r="CB274" s="32"/>
      <c r="CC274" s="32"/>
      <c r="CD274" s="32"/>
      <c r="CE274" s="32"/>
      <c r="CF274" s="32"/>
      <c r="CG274" s="32"/>
      <c r="CH274" s="32"/>
      <c r="CI274" s="32"/>
      <c r="CJ274" s="32"/>
      <c r="CK274" s="32"/>
      <c r="CL274" s="32"/>
      <c r="CM274" s="32"/>
      <c r="CN274" s="32"/>
      <c r="CO274" s="32"/>
      <c r="CP274" s="32"/>
      <c r="CQ274" s="32"/>
    </row>
    <row r="275" spans="4:95" s="33" customFormat="1" ht="30" customHeight="1">
      <c r="D275" s="29"/>
      <c r="F275" s="29"/>
      <c r="G275" s="29"/>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G275" s="32"/>
      <c r="CH275" s="32"/>
      <c r="CI275" s="32"/>
      <c r="CJ275" s="32"/>
      <c r="CK275" s="32"/>
      <c r="CL275" s="32"/>
      <c r="CM275" s="32"/>
      <c r="CN275" s="32"/>
      <c r="CO275" s="32"/>
      <c r="CP275" s="32"/>
      <c r="CQ275" s="32"/>
    </row>
    <row r="276" spans="4:95" s="33" customFormat="1" ht="30" customHeight="1">
      <c r="D276" s="29"/>
      <c r="F276" s="29"/>
      <c r="G276" s="29"/>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c r="CH276" s="32"/>
      <c r="CI276" s="32"/>
      <c r="CJ276" s="32"/>
      <c r="CK276" s="32"/>
      <c r="CL276" s="32"/>
      <c r="CM276" s="32"/>
      <c r="CN276" s="32"/>
      <c r="CO276" s="32"/>
      <c r="CP276" s="32"/>
      <c r="CQ276" s="32"/>
    </row>
    <row r="277" spans="4:95" s="33" customFormat="1" ht="30" customHeight="1">
      <c r="D277" s="29"/>
      <c r="F277" s="29"/>
      <c r="G277" s="29"/>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c r="CF277" s="32"/>
      <c r="CG277" s="32"/>
      <c r="CH277" s="32"/>
      <c r="CI277" s="32"/>
      <c r="CJ277" s="32"/>
      <c r="CK277" s="32"/>
      <c r="CL277" s="32"/>
      <c r="CM277" s="32"/>
      <c r="CN277" s="32"/>
      <c r="CO277" s="32"/>
      <c r="CP277" s="32"/>
      <c r="CQ277" s="32"/>
    </row>
    <row r="278" spans="4:95" s="33" customFormat="1" ht="30" customHeight="1">
      <c r="D278" s="29"/>
      <c r="F278" s="29"/>
      <c r="G278" s="29"/>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c r="CF278" s="32"/>
      <c r="CG278" s="32"/>
      <c r="CH278" s="32"/>
      <c r="CI278" s="32"/>
      <c r="CJ278" s="32"/>
      <c r="CK278" s="32"/>
      <c r="CL278" s="32"/>
      <c r="CM278" s="32"/>
      <c r="CN278" s="32"/>
      <c r="CO278" s="32"/>
      <c r="CP278" s="32"/>
      <c r="CQ278" s="32"/>
    </row>
    <row r="279" spans="4:95" s="33" customFormat="1" ht="30" customHeight="1">
      <c r="D279" s="29"/>
      <c r="F279" s="29"/>
      <c r="G279" s="29"/>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c r="CF279" s="32"/>
      <c r="CG279" s="32"/>
      <c r="CH279" s="32"/>
      <c r="CI279" s="32"/>
      <c r="CJ279" s="32"/>
      <c r="CK279" s="32"/>
      <c r="CL279" s="32"/>
      <c r="CM279" s="32"/>
      <c r="CN279" s="32"/>
      <c r="CO279" s="32"/>
      <c r="CP279" s="32"/>
      <c r="CQ279" s="32"/>
    </row>
    <row r="280" spans="4:95" s="33" customFormat="1" ht="30" customHeight="1">
      <c r="D280" s="29"/>
      <c r="F280" s="29"/>
      <c r="G280" s="29"/>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c r="BZ280" s="32"/>
      <c r="CA280" s="32"/>
      <c r="CB280" s="32"/>
      <c r="CC280" s="32"/>
      <c r="CD280" s="32"/>
      <c r="CE280" s="32"/>
      <c r="CF280" s="32"/>
      <c r="CG280" s="32"/>
      <c r="CH280" s="32"/>
      <c r="CI280" s="32"/>
      <c r="CJ280" s="32"/>
      <c r="CK280" s="32"/>
      <c r="CL280" s="32"/>
      <c r="CM280" s="32"/>
      <c r="CN280" s="32"/>
      <c r="CO280" s="32"/>
      <c r="CP280" s="32"/>
      <c r="CQ280" s="32"/>
    </row>
    <row r="281" spans="4:95" s="33" customFormat="1" ht="30" customHeight="1">
      <c r="D281" s="29"/>
      <c r="F281" s="29"/>
      <c r="G281" s="29"/>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c r="CE281" s="32"/>
      <c r="CF281" s="32"/>
      <c r="CG281" s="32"/>
      <c r="CH281" s="32"/>
      <c r="CI281" s="32"/>
      <c r="CJ281" s="32"/>
      <c r="CK281" s="32"/>
      <c r="CL281" s="32"/>
      <c r="CM281" s="32"/>
      <c r="CN281" s="32"/>
      <c r="CO281" s="32"/>
      <c r="CP281" s="32"/>
      <c r="CQ281" s="32"/>
    </row>
    <row r="282" spans="4:95" s="33" customFormat="1" ht="30" customHeight="1">
      <c r="D282" s="29"/>
      <c r="F282" s="29"/>
      <c r="G282" s="29"/>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2"/>
      <c r="CC282" s="32"/>
      <c r="CD282" s="32"/>
      <c r="CE282" s="32"/>
      <c r="CF282" s="32"/>
      <c r="CG282" s="32"/>
      <c r="CH282" s="32"/>
      <c r="CI282" s="32"/>
      <c r="CJ282" s="32"/>
      <c r="CK282" s="32"/>
      <c r="CL282" s="32"/>
      <c r="CM282" s="32"/>
      <c r="CN282" s="32"/>
      <c r="CO282" s="32"/>
      <c r="CP282" s="32"/>
      <c r="CQ282" s="32"/>
    </row>
    <row r="283" spans="4:95" s="33" customFormat="1" ht="30" customHeight="1">
      <c r="D283" s="29"/>
      <c r="F283" s="29"/>
      <c r="G283" s="29"/>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32"/>
      <c r="CA283" s="32"/>
      <c r="CB283" s="32"/>
      <c r="CC283" s="32"/>
      <c r="CD283" s="32"/>
      <c r="CE283" s="32"/>
      <c r="CF283" s="32"/>
      <c r="CG283" s="32"/>
      <c r="CH283" s="32"/>
      <c r="CI283" s="32"/>
      <c r="CJ283" s="32"/>
      <c r="CK283" s="32"/>
      <c r="CL283" s="32"/>
      <c r="CM283" s="32"/>
      <c r="CN283" s="32"/>
      <c r="CO283" s="32"/>
      <c r="CP283" s="32"/>
      <c r="CQ283" s="32"/>
    </row>
    <row r="284" spans="4:95" s="33" customFormat="1" ht="30" customHeight="1">
      <c r="D284" s="29"/>
      <c r="F284" s="29"/>
      <c r="G284" s="29"/>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32"/>
      <c r="CA284" s="32"/>
      <c r="CB284" s="32"/>
      <c r="CC284" s="32"/>
      <c r="CD284" s="32"/>
      <c r="CE284" s="32"/>
      <c r="CF284" s="32"/>
      <c r="CG284" s="32"/>
      <c r="CH284" s="32"/>
      <c r="CI284" s="32"/>
      <c r="CJ284" s="32"/>
      <c r="CK284" s="32"/>
      <c r="CL284" s="32"/>
      <c r="CM284" s="32"/>
      <c r="CN284" s="32"/>
      <c r="CO284" s="32"/>
      <c r="CP284" s="32"/>
      <c r="CQ284" s="32"/>
    </row>
    <row r="285" spans="4:95" s="33" customFormat="1" ht="30" customHeight="1">
      <c r="D285" s="29"/>
      <c r="F285" s="29"/>
      <c r="G285" s="29"/>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32"/>
      <c r="CA285" s="32"/>
      <c r="CB285" s="32"/>
      <c r="CC285" s="32"/>
      <c r="CD285" s="32"/>
      <c r="CE285" s="32"/>
      <c r="CF285" s="32"/>
      <c r="CG285" s="32"/>
      <c r="CH285" s="32"/>
      <c r="CI285" s="32"/>
      <c r="CJ285" s="32"/>
      <c r="CK285" s="32"/>
      <c r="CL285" s="32"/>
      <c r="CM285" s="32"/>
      <c r="CN285" s="32"/>
      <c r="CO285" s="32"/>
      <c r="CP285" s="32"/>
      <c r="CQ285" s="32"/>
    </row>
    <row r="286" spans="4:95" s="33" customFormat="1" ht="30" customHeight="1">
      <c r="D286" s="29"/>
      <c r="F286" s="29"/>
      <c r="G286" s="29"/>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c r="CF286" s="32"/>
      <c r="CG286" s="32"/>
      <c r="CH286" s="32"/>
      <c r="CI286" s="32"/>
      <c r="CJ286" s="32"/>
      <c r="CK286" s="32"/>
      <c r="CL286" s="32"/>
      <c r="CM286" s="32"/>
      <c r="CN286" s="32"/>
      <c r="CO286" s="32"/>
      <c r="CP286" s="32"/>
      <c r="CQ286" s="32"/>
    </row>
    <row r="287" spans="4:95" s="33" customFormat="1" ht="30" customHeight="1">
      <c r="D287" s="29"/>
      <c r="F287" s="29"/>
      <c r="G287" s="29"/>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32"/>
      <c r="CC287" s="32"/>
      <c r="CD287" s="32"/>
      <c r="CE287" s="32"/>
      <c r="CF287" s="32"/>
      <c r="CG287" s="32"/>
      <c r="CH287" s="32"/>
      <c r="CI287" s="32"/>
      <c r="CJ287" s="32"/>
      <c r="CK287" s="32"/>
      <c r="CL287" s="32"/>
      <c r="CM287" s="32"/>
      <c r="CN287" s="32"/>
      <c r="CO287" s="32"/>
      <c r="CP287" s="32"/>
      <c r="CQ287" s="32"/>
    </row>
    <row r="288" spans="4:95" s="33" customFormat="1" ht="30" customHeight="1">
      <c r="D288" s="29"/>
      <c r="F288" s="29"/>
      <c r="G288" s="29"/>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c r="CE288" s="32"/>
      <c r="CF288" s="32"/>
      <c r="CG288" s="32"/>
      <c r="CH288" s="32"/>
      <c r="CI288" s="32"/>
      <c r="CJ288" s="32"/>
      <c r="CK288" s="32"/>
      <c r="CL288" s="32"/>
      <c r="CM288" s="32"/>
      <c r="CN288" s="32"/>
      <c r="CO288" s="32"/>
      <c r="CP288" s="32"/>
      <c r="CQ288" s="32"/>
    </row>
    <row r="289" spans="4:95" s="33" customFormat="1" ht="30" customHeight="1">
      <c r="D289" s="29"/>
      <c r="F289" s="29"/>
      <c r="G289" s="29"/>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32"/>
      <c r="CC289" s="32"/>
      <c r="CD289" s="32"/>
      <c r="CE289" s="32"/>
      <c r="CF289" s="32"/>
      <c r="CG289" s="32"/>
      <c r="CH289" s="32"/>
      <c r="CI289" s="32"/>
      <c r="CJ289" s="32"/>
      <c r="CK289" s="32"/>
      <c r="CL289" s="32"/>
      <c r="CM289" s="32"/>
      <c r="CN289" s="32"/>
      <c r="CO289" s="32"/>
      <c r="CP289" s="32"/>
      <c r="CQ289" s="32"/>
    </row>
    <row r="290" spans="4:95" s="33" customFormat="1" ht="30" customHeight="1">
      <c r="D290" s="29"/>
      <c r="F290" s="29"/>
      <c r="G290" s="29"/>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32"/>
      <c r="CC290" s="32"/>
      <c r="CD290" s="32"/>
      <c r="CE290" s="32"/>
      <c r="CF290" s="32"/>
      <c r="CG290" s="32"/>
      <c r="CH290" s="32"/>
      <c r="CI290" s="32"/>
      <c r="CJ290" s="32"/>
      <c r="CK290" s="32"/>
      <c r="CL290" s="32"/>
      <c r="CM290" s="32"/>
      <c r="CN290" s="32"/>
      <c r="CO290" s="32"/>
      <c r="CP290" s="32"/>
      <c r="CQ290" s="32"/>
    </row>
    <row r="291" spans="4:95" s="33" customFormat="1" ht="30" customHeight="1">
      <c r="D291" s="29"/>
      <c r="F291" s="29"/>
      <c r="G291" s="29"/>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32"/>
      <c r="CC291" s="32"/>
      <c r="CD291" s="32"/>
      <c r="CE291" s="32"/>
      <c r="CF291" s="32"/>
      <c r="CG291" s="32"/>
      <c r="CH291" s="32"/>
      <c r="CI291" s="32"/>
      <c r="CJ291" s="32"/>
      <c r="CK291" s="32"/>
      <c r="CL291" s="32"/>
      <c r="CM291" s="32"/>
      <c r="CN291" s="32"/>
      <c r="CO291" s="32"/>
      <c r="CP291" s="32"/>
      <c r="CQ291" s="32"/>
    </row>
    <row r="292" spans="4:95" s="33" customFormat="1" ht="30" customHeight="1">
      <c r="D292" s="29"/>
      <c r="F292" s="29"/>
      <c r="G292" s="29"/>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32"/>
      <c r="CC292" s="32"/>
      <c r="CD292" s="32"/>
      <c r="CE292" s="32"/>
      <c r="CF292" s="32"/>
      <c r="CG292" s="32"/>
      <c r="CH292" s="32"/>
      <c r="CI292" s="32"/>
      <c r="CJ292" s="32"/>
      <c r="CK292" s="32"/>
      <c r="CL292" s="32"/>
      <c r="CM292" s="32"/>
      <c r="CN292" s="32"/>
      <c r="CO292" s="32"/>
      <c r="CP292" s="32"/>
      <c r="CQ292" s="32"/>
    </row>
    <row r="293" spans="4:95" s="33" customFormat="1" ht="30" customHeight="1">
      <c r="D293" s="29"/>
      <c r="F293" s="29"/>
      <c r="G293" s="29"/>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c r="CF293" s="32"/>
      <c r="CG293" s="32"/>
      <c r="CH293" s="32"/>
      <c r="CI293" s="32"/>
      <c r="CJ293" s="32"/>
      <c r="CK293" s="32"/>
      <c r="CL293" s="32"/>
      <c r="CM293" s="32"/>
      <c r="CN293" s="32"/>
      <c r="CO293" s="32"/>
      <c r="CP293" s="32"/>
      <c r="CQ293" s="32"/>
    </row>
    <row r="294" spans="4:95" s="33" customFormat="1" ht="30" customHeight="1">
      <c r="D294" s="29"/>
      <c r="F294" s="29"/>
      <c r="G294" s="29"/>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c r="BZ294" s="32"/>
      <c r="CA294" s="32"/>
      <c r="CB294" s="32"/>
      <c r="CC294" s="32"/>
      <c r="CD294" s="32"/>
      <c r="CE294" s="32"/>
      <c r="CF294" s="32"/>
      <c r="CG294" s="32"/>
      <c r="CH294" s="32"/>
      <c r="CI294" s="32"/>
      <c r="CJ294" s="32"/>
      <c r="CK294" s="32"/>
      <c r="CL294" s="32"/>
      <c r="CM294" s="32"/>
      <c r="CN294" s="32"/>
      <c r="CO294" s="32"/>
      <c r="CP294" s="32"/>
      <c r="CQ294" s="32"/>
    </row>
    <row r="295" spans="4:95" s="33" customFormat="1" ht="30" customHeight="1">
      <c r="D295" s="29"/>
      <c r="F295" s="29"/>
      <c r="G295" s="29"/>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c r="CE295" s="32"/>
      <c r="CF295" s="32"/>
      <c r="CG295" s="32"/>
      <c r="CH295" s="32"/>
      <c r="CI295" s="32"/>
      <c r="CJ295" s="32"/>
      <c r="CK295" s="32"/>
      <c r="CL295" s="32"/>
      <c r="CM295" s="32"/>
      <c r="CN295" s="32"/>
      <c r="CO295" s="32"/>
      <c r="CP295" s="32"/>
      <c r="CQ295" s="32"/>
    </row>
    <row r="296" spans="4:95" s="33" customFormat="1" ht="30" customHeight="1">
      <c r="D296" s="29"/>
      <c r="F296" s="29"/>
      <c r="G296" s="29"/>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c r="BR296" s="32"/>
      <c r="BS296" s="32"/>
      <c r="BT296" s="32"/>
      <c r="BU296" s="32"/>
      <c r="BV296" s="32"/>
      <c r="BW296" s="32"/>
      <c r="BX296" s="32"/>
      <c r="BY296" s="32"/>
      <c r="BZ296" s="32"/>
      <c r="CA296" s="32"/>
      <c r="CB296" s="32"/>
      <c r="CC296" s="32"/>
      <c r="CD296" s="32"/>
      <c r="CE296" s="32"/>
      <c r="CF296" s="32"/>
      <c r="CG296" s="32"/>
      <c r="CH296" s="32"/>
      <c r="CI296" s="32"/>
      <c r="CJ296" s="32"/>
      <c r="CK296" s="32"/>
      <c r="CL296" s="32"/>
      <c r="CM296" s="32"/>
      <c r="CN296" s="32"/>
      <c r="CO296" s="32"/>
      <c r="CP296" s="32"/>
      <c r="CQ296" s="32"/>
    </row>
    <row r="297" spans="4:95" s="33" customFormat="1" ht="30" customHeight="1">
      <c r="D297" s="29"/>
      <c r="F297" s="29"/>
      <c r="G297" s="29"/>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c r="BI297" s="32"/>
      <c r="BJ297" s="32"/>
      <c r="BK297" s="32"/>
      <c r="BL297" s="32"/>
      <c r="BM297" s="32"/>
      <c r="BN297" s="32"/>
      <c r="BO297" s="32"/>
      <c r="BP297" s="32"/>
      <c r="BQ297" s="32"/>
      <c r="BR297" s="32"/>
      <c r="BS297" s="32"/>
      <c r="BT297" s="32"/>
      <c r="BU297" s="32"/>
      <c r="BV297" s="32"/>
      <c r="BW297" s="32"/>
      <c r="BX297" s="32"/>
      <c r="BY297" s="32"/>
      <c r="BZ297" s="32"/>
      <c r="CA297" s="32"/>
      <c r="CB297" s="32"/>
      <c r="CC297" s="32"/>
      <c r="CD297" s="32"/>
      <c r="CE297" s="32"/>
      <c r="CF297" s="32"/>
      <c r="CG297" s="32"/>
      <c r="CH297" s="32"/>
      <c r="CI297" s="32"/>
      <c r="CJ297" s="32"/>
      <c r="CK297" s="32"/>
      <c r="CL297" s="32"/>
      <c r="CM297" s="32"/>
      <c r="CN297" s="32"/>
      <c r="CO297" s="32"/>
      <c r="CP297" s="32"/>
      <c r="CQ297" s="32"/>
    </row>
    <row r="298" spans="4:95" s="33" customFormat="1" ht="30" customHeight="1">
      <c r="D298" s="29"/>
      <c r="F298" s="29"/>
      <c r="G298" s="29"/>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32"/>
      <c r="BO298" s="32"/>
      <c r="BP298" s="32"/>
      <c r="BQ298" s="32"/>
      <c r="BR298" s="32"/>
      <c r="BS298" s="32"/>
      <c r="BT298" s="32"/>
      <c r="BU298" s="32"/>
      <c r="BV298" s="32"/>
      <c r="BW298" s="32"/>
      <c r="BX298" s="32"/>
      <c r="BY298" s="32"/>
      <c r="BZ298" s="32"/>
      <c r="CA298" s="32"/>
      <c r="CB298" s="32"/>
      <c r="CC298" s="32"/>
      <c r="CD298" s="32"/>
      <c r="CE298" s="32"/>
      <c r="CF298" s="32"/>
      <c r="CG298" s="32"/>
      <c r="CH298" s="32"/>
      <c r="CI298" s="32"/>
      <c r="CJ298" s="32"/>
      <c r="CK298" s="32"/>
      <c r="CL298" s="32"/>
      <c r="CM298" s="32"/>
      <c r="CN298" s="32"/>
      <c r="CO298" s="32"/>
      <c r="CP298" s="32"/>
      <c r="CQ298" s="32"/>
    </row>
    <row r="299" spans="4:95" s="33" customFormat="1" ht="30" customHeight="1">
      <c r="D299" s="29"/>
      <c r="F299" s="29"/>
      <c r="G299" s="29"/>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c r="BZ299" s="32"/>
      <c r="CA299" s="32"/>
      <c r="CB299" s="32"/>
      <c r="CC299" s="32"/>
      <c r="CD299" s="32"/>
      <c r="CE299" s="32"/>
      <c r="CF299" s="32"/>
      <c r="CG299" s="32"/>
      <c r="CH299" s="32"/>
      <c r="CI299" s="32"/>
      <c r="CJ299" s="32"/>
      <c r="CK299" s="32"/>
      <c r="CL299" s="32"/>
      <c r="CM299" s="32"/>
      <c r="CN299" s="32"/>
      <c r="CO299" s="32"/>
      <c r="CP299" s="32"/>
      <c r="CQ299" s="32"/>
    </row>
    <row r="300" spans="4:95" s="33" customFormat="1" ht="30" customHeight="1">
      <c r="D300" s="29"/>
      <c r="F300" s="29"/>
      <c r="G300" s="29"/>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c r="BZ300" s="32"/>
      <c r="CA300" s="32"/>
      <c r="CB300" s="32"/>
      <c r="CC300" s="32"/>
      <c r="CD300" s="32"/>
      <c r="CE300" s="32"/>
      <c r="CF300" s="32"/>
      <c r="CG300" s="32"/>
      <c r="CH300" s="32"/>
      <c r="CI300" s="32"/>
      <c r="CJ300" s="32"/>
      <c r="CK300" s="32"/>
      <c r="CL300" s="32"/>
      <c r="CM300" s="32"/>
      <c r="CN300" s="32"/>
      <c r="CO300" s="32"/>
      <c r="CP300" s="32"/>
      <c r="CQ300" s="32"/>
    </row>
    <row r="301" spans="4:95" s="33" customFormat="1" ht="30" customHeight="1">
      <c r="D301" s="29"/>
      <c r="F301" s="29"/>
      <c r="G301" s="29"/>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32"/>
      <c r="BP301" s="32"/>
      <c r="BQ301" s="32"/>
      <c r="BR301" s="32"/>
      <c r="BS301" s="32"/>
      <c r="BT301" s="32"/>
      <c r="BU301" s="32"/>
      <c r="BV301" s="32"/>
      <c r="BW301" s="32"/>
      <c r="BX301" s="32"/>
      <c r="BY301" s="32"/>
      <c r="BZ301" s="32"/>
      <c r="CA301" s="32"/>
      <c r="CB301" s="32"/>
      <c r="CC301" s="32"/>
      <c r="CD301" s="32"/>
      <c r="CE301" s="32"/>
      <c r="CF301" s="32"/>
      <c r="CG301" s="32"/>
      <c r="CH301" s="32"/>
      <c r="CI301" s="32"/>
      <c r="CJ301" s="32"/>
      <c r="CK301" s="32"/>
      <c r="CL301" s="32"/>
      <c r="CM301" s="32"/>
      <c r="CN301" s="32"/>
      <c r="CO301" s="32"/>
      <c r="CP301" s="32"/>
      <c r="CQ301" s="32"/>
    </row>
    <row r="302" spans="4:95" s="33" customFormat="1" ht="30" customHeight="1">
      <c r="D302" s="29"/>
      <c r="F302" s="29"/>
      <c r="G302" s="29"/>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c r="BJ302" s="32"/>
      <c r="BK302" s="32"/>
      <c r="BL302" s="32"/>
      <c r="BM302" s="32"/>
      <c r="BN302" s="32"/>
      <c r="BO302" s="32"/>
      <c r="BP302" s="32"/>
      <c r="BQ302" s="32"/>
      <c r="BR302" s="32"/>
      <c r="BS302" s="32"/>
      <c r="BT302" s="32"/>
      <c r="BU302" s="32"/>
      <c r="BV302" s="32"/>
      <c r="BW302" s="32"/>
      <c r="BX302" s="32"/>
      <c r="BY302" s="32"/>
      <c r="BZ302" s="32"/>
      <c r="CA302" s="32"/>
      <c r="CB302" s="32"/>
      <c r="CC302" s="32"/>
      <c r="CD302" s="32"/>
      <c r="CE302" s="32"/>
      <c r="CF302" s="32"/>
      <c r="CG302" s="32"/>
      <c r="CH302" s="32"/>
      <c r="CI302" s="32"/>
      <c r="CJ302" s="32"/>
      <c r="CK302" s="32"/>
      <c r="CL302" s="32"/>
      <c r="CM302" s="32"/>
      <c r="CN302" s="32"/>
      <c r="CO302" s="32"/>
      <c r="CP302" s="32"/>
      <c r="CQ302" s="32"/>
    </row>
    <row r="303" spans="4:95" s="33" customFormat="1" ht="30" customHeight="1">
      <c r="D303" s="29"/>
      <c r="F303" s="29"/>
      <c r="G303" s="29"/>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c r="BI303" s="32"/>
      <c r="BJ303" s="32"/>
      <c r="BK303" s="32"/>
      <c r="BL303" s="32"/>
      <c r="BM303" s="32"/>
      <c r="BN303" s="32"/>
      <c r="BO303" s="32"/>
      <c r="BP303" s="32"/>
      <c r="BQ303" s="32"/>
      <c r="BR303" s="32"/>
      <c r="BS303" s="32"/>
      <c r="BT303" s="32"/>
      <c r="BU303" s="32"/>
      <c r="BV303" s="32"/>
      <c r="BW303" s="32"/>
      <c r="BX303" s="32"/>
      <c r="BY303" s="32"/>
      <c r="BZ303" s="32"/>
      <c r="CA303" s="32"/>
      <c r="CB303" s="32"/>
      <c r="CC303" s="32"/>
      <c r="CD303" s="32"/>
      <c r="CE303" s="32"/>
      <c r="CF303" s="32"/>
      <c r="CG303" s="32"/>
      <c r="CH303" s="32"/>
      <c r="CI303" s="32"/>
      <c r="CJ303" s="32"/>
      <c r="CK303" s="32"/>
      <c r="CL303" s="32"/>
      <c r="CM303" s="32"/>
      <c r="CN303" s="32"/>
      <c r="CO303" s="32"/>
      <c r="CP303" s="32"/>
      <c r="CQ303" s="32"/>
    </row>
    <row r="304" spans="4:95" s="33" customFormat="1" ht="30" customHeight="1">
      <c r="D304" s="29"/>
      <c r="F304" s="29"/>
      <c r="G304" s="29"/>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c r="BI304" s="32"/>
      <c r="BJ304" s="32"/>
      <c r="BK304" s="32"/>
      <c r="BL304" s="32"/>
      <c r="BM304" s="32"/>
      <c r="BN304" s="32"/>
      <c r="BO304" s="32"/>
      <c r="BP304" s="32"/>
      <c r="BQ304" s="32"/>
      <c r="BR304" s="32"/>
      <c r="BS304" s="32"/>
      <c r="BT304" s="32"/>
      <c r="BU304" s="32"/>
      <c r="BV304" s="32"/>
      <c r="BW304" s="32"/>
      <c r="BX304" s="32"/>
      <c r="BY304" s="32"/>
      <c r="BZ304" s="32"/>
      <c r="CA304" s="32"/>
      <c r="CB304" s="32"/>
      <c r="CC304" s="32"/>
      <c r="CD304" s="32"/>
      <c r="CE304" s="32"/>
      <c r="CF304" s="32"/>
      <c r="CG304" s="32"/>
      <c r="CH304" s="32"/>
      <c r="CI304" s="32"/>
      <c r="CJ304" s="32"/>
      <c r="CK304" s="32"/>
      <c r="CL304" s="32"/>
      <c r="CM304" s="32"/>
      <c r="CN304" s="32"/>
      <c r="CO304" s="32"/>
      <c r="CP304" s="32"/>
      <c r="CQ304" s="32"/>
    </row>
    <row r="305" spans="4:95" s="33" customFormat="1" ht="30" customHeight="1">
      <c r="D305" s="29"/>
      <c r="F305" s="29"/>
      <c r="G305" s="29"/>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32"/>
      <c r="BP305" s="32"/>
      <c r="BQ305" s="32"/>
      <c r="BR305" s="32"/>
      <c r="BS305" s="32"/>
      <c r="BT305" s="32"/>
      <c r="BU305" s="32"/>
      <c r="BV305" s="32"/>
      <c r="BW305" s="32"/>
      <c r="BX305" s="32"/>
      <c r="BY305" s="32"/>
      <c r="BZ305" s="32"/>
      <c r="CA305" s="32"/>
      <c r="CB305" s="32"/>
      <c r="CC305" s="32"/>
      <c r="CD305" s="32"/>
      <c r="CE305" s="32"/>
      <c r="CF305" s="32"/>
      <c r="CG305" s="32"/>
      <c r="CH305" s="32"/>
      <c r="CI305" s="32"/>
      <c r="CJ305" s="32"/>
      <c r="CK305" s="32"/>
      <c r="CL305" s="32"/>
      <c r="CM305" s="32"/>
      <c r="CN305" s="32"/>
      <c r="CO305" s="32"/>
      <c r="CP305" s="32"/>
      <c r="CQ305" s="32"/>
    </row>
    <row r="306" spans="4:95" s="33" customFormat="1" ht="30" customHeight="1">
      <c r="D306" s="29"/>
      <c r="F306" s="29"/>
      <c r="G306" s="29"/>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c r="CN306" s="32"/>
      <c r="CO306" s="32"/>
      <c r="CP306" s="32"/>
      <c r="CQ306" s="32"/>
    </row>
    <row r="307" spans="4:95" s="33" customFormat="1" ht="30" customHeight="1">
      <c r="D307" s="29"/>
      <c r="F307" s="29"/>
      <c r="G307" s="29"/>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2"/>
      <c r="BW307" s="32"/>
      <c r="BX307" s="32"/>
      <c r="BY307" s="32"/>
      <c r="BZ307" s="32"/>
      <c r="CA307" s="32"/>
      <c r="CB307" s="32"/>
      <c r="CC307" s="32"/>
      <c r="CD307" s="32"/>
      <c r="CE307" s="32"/>
      <c r="CF307" s="32"/>
      <c r="CG307" s="32"/>
      <c r="CH307" s="32"/>
      <c r="CI307" s="32"/>
      <c r="CJ307" s="32"/>
      <c r="CK307" s="32"/>
      <c r="CL307" s="32"/>
      <c r="CM307" s="32"/>
      <c r="CN307" s="32"/>
      <c r="CO307" s="32"/>
      <c r="CP307" s="32"/>
      <c r="CQ307" s="32"/>
    </row>
    <row r="308" spans="4:95" s="33" customFormat="1" ht="30" customHeight="1">
      <c r="D308" s="29"/>
      <c r="F308" s="29"/>
      <c r="G308" s="29"/>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c r="BJ308" s="32"/>
      <c r="BK308" s="32"/>
      <c r="BL308" s="32"/>
      <c r="BM308" s="32"/>
      <c r="BN308" s="32"/>
      <c r="BO308" s="32"/>
      <c r="BP308" s="32"/>
      <c r="BQ308" s="32"/>
      <c r="BR308" s="32"/>
      <c r="BS308" s="32"/>
      <c r="BT308" s="32"/>
      <c r="BU308" s="32"/>
      <c r="BV308" s="32"/>
      <c r="BW308" s="32"/>
      <c r="BX308" s="32"/>
      <c r="BY308" s="32"/>
      <c r="BZ308" s="32"/>
      <c r="CA308" s="32"/>
      <c r="CB308" s="32"/>
      <c r="CC308" s="32"/>
      <c r="CD308" s="32"/>
      <c r="CE308" s="32"/>
      <c r="CF308" s="32"/>
      <c r="CG308" s="32"/>
      <c r="CH308" s="32"/>
      <c r="CI308" s="32"/>
      <c r="CJ308" s="32"/>
      <c r="CK308" s="32"/>
      <c r="CL308" s="32"/>
      <c r="CM308" s="32"/>
      <c r="CN308" s="32"/>
      <c r="CO308" s="32"/>
      <c r="CP308" s="32"/>
      <c r="CQ308" s="32"/>
    </row>
    <row r="309" spans="4:95" s="33" customFormat="1" ht="30" customHeight="1">
      <c r="D309" s="29"/>
      <c r="F309" s="29"/>
      <c r="G309" s="29"/>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c r="BK309" s="32"/>
      <c r="BL309" s="32"/>
      <c r="BM309" s="32"/>
      <c r="BN309" s="32"/>
      <c r="BO309" s="32"/>
      <c r="BP309" s="32"/>
      <c r="BQ309" s="32"/>
      <c r="BR309" s="32"/>
      <c r="BS309" s="32"/>
      <c r="BT309" s="32"/>
      <c r="BU309" s="32"/>
      <c r="BV309" s="32"/>
      <c r="BW309" s="32"/>
      <c r="BX309" s="32"/>
      <c r="BY309" s="32"/>
      <c r="BZ309" s="32"/>
      <c r="CA309" s="32"/>
      <c r="CB309" s="32"/>
      <c r="CC309" s="32"/>
      <c r="CD309" s="32"/>
      <c r="CE309" s="32"/>
      <c r="CF309" s="32"/>
      <c r="CG309" s="32"/>
      <c r="CH309" s="32"/>
      <c r="CI309" s="32"/>
      <c r="CJ309" s="32"/>
      <c r="CK309" s="32"/>
      <c r="CL309" s="32"/>
      <c r="CM309" s="32"/>
      <c r="CN309" s="32"/>
      <c r="CO309" s="32"/>
      <c r="CP309" s="32"/>
      <c r="CQ309" s="32"/>
    </row>
    <row r="310" spans="4:95" s="33" customFormat="1" ht="30" customHeight="1">
      <c r="D310" s="29"/>
      <c r="F310" s="29"/>
      <c r="G310" s="29"/>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row>
    <row r="311" spans="4:95" s="33" customFormat="1" ht="30" customHeight="1">
      <c r="D311" s="29"/>
      <c r="F311" s="29"/>
      <c r="G311" s="29"/>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32"/>
      <c r="BP311" s="32"/>
      <c r="BQ311" s="32"/>
      <c r="BR311" s="32"/>
      <c r="BS311" s="32"/>
      <c r="BT311" s="32"/>
      <c r="BU311" s="32"/>
      <c r="BV311" s="32"/>
      <c r="BW311" s="32"/>
      <c r="BX311" s="32"/>
      <c r="BY311" s="32"/>
      <c r="BZ311" s="32"/>
      <c r="CA311" s="32"/>
      <c r="CB311" s="32"/>
      <c r="CC311" s="32"/>
      <c r="CD311" s="32"/>
      <c r="CE311" s="32"/>
      <c r="CF311" s="32"/>
      <c r="CG311" s="32"/>
      <c r="CH311" s="32"/>
      <c r="CI311" s="32"/>
      <c r="CJ311" s="32"/>
      <c r="CK311" s="32"/>
      <c r="CL311" s="32"/>
      <c r="CM311" s="32"/>
      <c r="CN311" s="32"/>
      <c r="CO311" s="32"/>
      <c r="CP311" s="32"/>
      <c r="CQ311" s="32"/>
    </row>
    <row r="312" spans="4:95" s="33" customFormat="1" ht="30" customHeight="1">
      <c r="D312" s="29"/>
      <c r="F312" s="29"/>
      <c r="G312" s="29"/>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c r="BK312" s="32"/>
      <c r="BL312" s="32"/>
      <c r="BM312" s="32"/>
      <c r="BN312" s="32"/>
      <c r="BO312" s="32"/>
      <c r="BP312" s="32"/>
      <c r="BQ312" s="32"/>
      <c r="BR312" s="32"/>
      <c r="BS312" s="32"/>
      <c r="BT312" s="32"/>
      <c r="BU312" s="32"/>
      <c r="BV312" s="32"/>
      <c r="BW312" s="32"/>
      <c r="BX312" s="32"/>
      <c r="BY312" s="32"/>
      <c r="BZ312" s="32"/>
      <c r="CA312" s="32"/>
      <c r="CB312" s="32"/>
      <c r="CC312" s="32"/>
      <c r="CD312" s="32"/>
      <c r="CE312" s="32"/>
      <c r="CF312" s="32"/>
      <c r="CG312" s="32"/>
      <c r="CH312" s="32"/>
      <c r="CI312" s="32"/>
      <c r="CJ312" s="32"/>
      <c r="CK312" s="32"/>
      <c r="CL312" s="32"/>
      <c r="CM312" s="32"/>
      <c r="CN312" s="32"/>
      <c r="CO312" s="32"/>
      <c r="CP312" s="32"/>
      <c r="CQ312" s="32"/>
    </row>
    <row r="313" spans="4:95" s="33" customFormat="1" ht="30" customHeight="1">
      <c r="D313" s="29"/>
      <c r="F313" s="29"/>
      <c r="G313" s="29"/>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c r="BR313" s="32"/>
      <c r="BS313" s="32"/>
      <c r="BT313" s="32"/>
      <c r="BU313" s="32"/>
      <c r="BV313" s="32"/>
      <c r="BW313" s="32"/>
      <c r="BX313" s="32"/>
      <c r="BY313" s="32"/>
      <c r="BZ313" s="32"/>
      <c r="CA313" s="32"/>
      <c r="CB313" s="32"/>
      <c r="CC313" s="32"/>
      <c r="CD313" s="32"/>
      <c r="CE313" s="32"/>
      <c r="CF313" s="32"/>
      <c r="CG313" s="32"/>
      <c r="CH313" s="32"/>
      <c r="CI313" s="32"/>
      <c r="CJ313" s="32"/>
      <c r="CK313" s="32"/>
      <c r="CL313" s="32"/>
      <c r="CM313" s="32"/>
      <c r="CN313" s="32"/>
      <c r="CO313" s="32"/>
      <c r="CP313" s="32"/>
      <c r="CQ313" s="32"/>
    </row>
    <row r="314" spans="4:95" s="33" customFormat="1" ht="30" customHeight="1">
      <c r="D314" s="29"/>
      <c r="F314" s="29"/>
      <c r="G314" s="29"/>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c r="BR314" s="32"/>
      <c r="BS314" s="32"/>
      <c r="BT314" s="32"/>
      <c r="BU314" s="32"/>
      <c r="BV314" s="32"/>
      <c r="BW314" s="32"/>
      <c r="BX314" s="32"/>
      <c r="BY314" s="32"/>
      <c r="BZ314" s="32"/>
      <c r="CA314" s="32"/>
      <c r="CB314" s="32"/>
      <c r="CC314" s="32"/>
      <c r="CD314" s="32"/>
      <c r="CE314" s="32"/>
      <c r="CF314" s="32"/>
      <c r="CG314" s="32"/>
      <c r="CH314" s="32"/>
      <c r="CI314" s="32"/>
      <c r="CJ314" s="32"/>
      <c r="CK314" s="32"/>
      <c r="CL314" s="32"/>
      <c r="CM314" s="32"/>
      <c r="CN314" s="32"/>
      <c r="CO314" s="32"/>
      <c r="CP314" s="32"/>
      <c r="CQ314" s="32"/>
    </row>
    <row r="315" spans="4:95" s="33" customFormat="1" ht="30" customHeight="1">
      <c r="D315" s="29"/>
      <c r="F315" s="29"/>
      <c r="G315" s="29"/>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c r="BI315" s="32"/>
      <c r="BJ315" s="32"/>
      <c r="BK315" s="32"/>
      <c r="BL315" s="32"/>
      <c r="BM315" s="32"/>
      <c r="BN315" s="32"/>
      <c r="BO315" s="32"/>
      <c r="BP315" s="32"/>
      <c r="BQ315" s="32"/>
      <c r="BR315" s="32"/>
      <c r="BS315" s="32"/>
      <c r="BT315" s="32"/>
      <c r="BU315" s="32"/>
      <c r="BV315" s="32"/>
      <c r="BW315" s="32"/>
      <c r="BX315" s="32"/>
      <c r="BY315" s="32"/>
      <c r="BZ315" s="32"/>
      <c r="CA315" s="32"/>
      <c r="CB315" s="32"/>
      <c r="CC315" s="32"/>
      <c r="CD315" s="32"/>
      <c r="CE315" s="32"/>
      <c r="CF315" s="32"/>
      <c r="CG315" s="32"/>
      <c r="CH315" s="32"/>
      <c r="CI315" s="32"/>
      <c r="CJ315" s="32"/>
      <c r="CK315" s="32"/>
      <c r="CL315" s="32"/>
      <c r="CM315" s="32"/>
      <c r="CN315" s="32"/>
      <c r="CO315" s="32"/>
      <c r="CP315" s="32"/>
      <c r="CQ315" s="32"/>
    </row>
    <row r="316" spans="4:95" s="33" customFormat="1" ht="30" customHeight="1">
      <c r="D316" s="29"/>
      <c r="F316" s="29"/>
      <c r="G316" s="29"/>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c r="BR316" s="32"/>
      <c r="BS316" s="32"/>
      <c r="BT316" s="32"/>
      <c r="BU316" s="32"/>
      <c r="BV316" s="32"/>
      <c r="BW316" s="32"/>
      <c r="BX316" s="32"/>
      <c r="BY316" s="32"/>
      <c r="BZ316" s="32"/>
      <c r="CA316" s="32"/>
      <c r="CB316" s="32"/>
      <c r="CC316" s="32"/>
      <c r="CD316" s="32"/>
      <c r="CE316" s="32"/>
      <c r="CF316" s="32"/>
      <c r="CG316" s="32"/>
      <c r="CH316" s="32"/>
      <c r="CI316" s="32"/>
      <c r="CJ316" s="32"/>
      <c r="CK316" s="32"/>
      <c r="CL316" s="32"/>
      <c r="CM316" s="32"/>
      <c r="CN316" s="32"/>
      <c r="CO316" s="32"/>
      <c r="CP316" s="32"/>
      <c r="CQ316" s="32"/>
    </row>
    <row r="317" spans="4:95" s="33" customFormat="1" ht="30" customHeight="1">
      <c r="D317" s="29"/>
      <c r="F317" s="29"/>
      <c r="G317" s="29"/>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c r="BR317" s="32"/>
      <c r="BS317" s="32"/>
      <c r="BT317" s="32"/>
      <c r="BU317" s="32"/>
      <c r="BV317" s="32"/>
      <c r="BW317" s="32"/>
      <c r="BX317" s="32"/>
      <c r="BY317" s="32"/>
      <c r="BZ317" s="32"/>
      <c r="CA317" s="32"/>
      <c r="CB317" s="32"/>
      <c r="CC317" s="32"/>
      <c r="CD317" s="32"/>
      <c r="CE317" s="32"/>
      <c r="CF317" s="32"/>
      <c r="CG317" s="32"/>
      <c r="CH317" s="32"/>
      <c r="CI317" s="32"/>
      <c r="CJ317" s="32"/>
      <c r="CK317" s="32"/>
      <c r="CL317" s="32"/>
      <c r="CM317" s="32"/>
      <c r="CN317" s="32"/>
      <c r="CO317" s="32"/>
      <c r="CP317" s="32"/>
      <c r="CQ317" s="32"/>
    </row>
    <row r="318" spans="4:95" s="33" customFormat="1" ht="30" customHeight="1">
      <c r="D318" s="29"/>
      <c r="F318" s="29"/>
      <c r="G318" s="29"/>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c r="BJ318" s="32"/>
      <c r="BK318" s="32"/>
      <c r="BL318" s="32"/>
      <c r="BM318" s="32"/>
      <c r="BN318" s="32"/>
      <c r="BO318" s="32"/>
      <c r="BP318" s="32"/>
      <c r="BQ318" s="32"/>
      <c r="BR318" s="32"/>
      <c r="BS318" s="32"/>
      <c r="BT318" s="32"/>
      <c r="BU318" s="32"/>
      <c r="BV318" s="32"/>
      <c r="BW318" s="32"/>
      <c r="BX318" s="32"/>
      <c r="BY318" s="32"/>
      <c r="BZ318" s="32"/>
      <c r="CA318" s="32"/>
      <c r="CB318" s="32"/>
      <c r="CC318" s="32"/>
      <c r="CD318" s="32"/>
      <c r="CE318" s="32"/>
      <c r="CF318" s="32"/>
      <c r="CG318" s="32"/>
      <c r="CH318" s="32"/>
      <c r="CI318" s="32"/>
      <c r="CJ318" s="32"/>
      <c r="CK318" s="32"/>
      <c r="CL318" s="32"/>
      <c r="CM318" s="32"/>
      <c r="CN318" s="32"/>
      <c r="CO318" s="32"/>
      <c r="CP318" s="32"/>
      <c r="CQ318" s="32"/>
    </row>
    <row r="319" spans="4:95" s="33" customFormat="1" ht="30" customHeight="1">
      <c r="D319" s="29"/>
      <c r="F319" s="29"/>
      <c r="G319" s="29"/>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32"/>
      <c r="BP319" s="32"/>
      <c r="BQ319" s="32"/>
      <c r="BR319" s="32"/>
      <c r="BS319" s="32"/>
      <c r="BT319" s="32"/>
      <c r="BU319" s="32"/>
      <c r="BV319" s="32"/>
      <c r="BW319" s="32"/>
      <c r="BX319" s="32"/>
      <c r="BY319" s="32"/>
      <c r="BZ319" s="32"/>
      <c r="CA319" s="32"/>
      <c r="CB319" s="32"/>
      <c r="CC319" s="32"/>
      <c r="CD319" s="32"/>
      <c r="CE319" s="32"/>
      <c r="CF319" s="32"/>
      <c r="CG319" s="32"/>
      <c r="CH319" s="32"/>
      <c r="CI319" s="32"/>
      <c r="CJ319" s="32"/>
      <c r="CK319" s="32"/>
      <c r="CL319" s="32"/>
      <c r="CM319" s="32"/>
      <c r="CN319" s="32"/>
      <c r="CO319" s="32"/>
      <c r="CP319" s="32"/>
      <c r="CQ319" s="32"/>
    </row>
    <row r="320" spans="4:95" s="33" customFormat="1" ht="30" customHeight="1">
      <c r="D320" s="29"/>
      <c r="F320" s="29"/>
      <c r="G320" s="29"/>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c r="BJ320" s="32"/>
      <c r="BK320" s="32"/>
      <c r="BL320" s="32"/>
      <c r="BM320" s="32"/>
      <c r="BN320" s="32"/>
      <c r="BO320" s="32"/>
      <c r="BP320" s="32"/>
      <c r="BQ320" s="32"/>
      <c r="BR320" s="32"/>
      <c r="BS320" s="32"/>
      <c r="BT320" s="32"/>
      <c r="BU320" s="32"/>
      <c r="BV320" s="32"/>
      <c r="BW320" s="32"/>
      <c r="BX320" s="32"/>
      <c r="BY320" s="32"/>
      <c r="BZ320" s="32"/>
      <c r="CA320" s="32"/>
      <c r="CB320" s="32"/>
      <c r="CC320" s="32"/>
      <c r="CD320" s="32"/>
      <c r="CE320" s="32"/>
      <c r="CF320" s="32"/>
      <c r="CG320" s="32"/>
      <c r="CH320" s="32"/>
      <c r="CI320" s="32"/>
      <c r="CJ320" s="32"/>
      <c r="CK320" s="32"/>
      <c r="CL320" s="32"/>
      <c r="CM320" s="32"/>
      <c r="CN320" s="32"/>
      <c r="CO320" s="32"/>
      <c r="CP320" s="32"/>
      <c r="CQ320" s="32"/>
    </row>
    <row r="321" spans="4:95" s="33" customFormat="1" ht="30" customHeight="1">
      <c r="D321" s="29"/>
      <c r="F321" s="29"/>
      <c r="G321" s="29"/>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c r="BZ321" s="32"/>
      <c r="CA321" s="32"/>
      <c r="CB321" s="32"/>
      <c r="CC321" s="32"/>
      <c r="CD321" s="32"/>
      <c r="CE321" s="32"/>
      <c r="CF321" s="32"/>
      <c r="CG321" s="32"/>
      <c r="CH321" s="32"/>
      <c r="CI321" s="32"/>
      <c r="CJ321" s="32"/>
      <c r="CK321" s="32"/>
      <c r="CL321" s="32"/>
      <c r="CM321" s="32"/>
      <c r="CN321" s="32"/>
      <c r="CO321" s="32"/>
      <c r="CP321" s="32"/>
      <c r="CQ321" s="32"/>
    </row>
    <row r="322" spans="4:95" s="33" customFormat="1" ht="30" customHeight="1">
      <c r="D322" s="29"/>
      <c r="F322" s="29"/>
      <c r="G322" s="29"/>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c r="BR322" s="32"/>
      <c r="BS322" s="32"/>
      <c r="BT322" s="32"/>
      <c r="BU322" s="32"/>
      <c r="BV322" s="32"/>
      <c r="BW322" s="32"/>
      <c r="BX322" s="32"/>
      <c r="BY322" s="32"/>
      <c r="BZ322" s="32"/>
      <c r="CA322" s="32"/>
      <c r="CB322" s="32"/>
      <c r="CC322" s="32"/>
      <c r="CD322" s="32"/>
      <c r="CE322" s="32"/>
      <c r="CF322" s="32"/>
      <c r="CG322" s="32"/>
      <c r="CH322" s="32"/>
      <c r="CI322" s="32"/>
      <c r="CJ322" s="32"/>
      <c r="CK322" s="32"/>
      <c r="CL322" s="32"/>
      <c r="CM322" s="32"/>
      <c r="CN322" s="32"/>
      <c r="CO322" s="32"/>
      <c r="CP322" s="32"/>
      <c r="CQ322" s="32"/>
    </row>
    <row r="323" spans="4:95" s="33" customFormat="1" ht="30" customHeight="1">
      <c r="D323" s="29"/>
      <c r="F323" s="29"/>
      <c r="G323" s="29"/>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G323" s="32"/>
      <c r="CH323" s="32"/>
      <c r="CI323" s="32"/>
      <c r="CJ323" s="32"/>
      <c r="CK323" s="32"/>
      <c r="CL323" s="32"/>
      <c r="CM323" s="32"/>
      <c r="CN323" s="32"/>
      <c r="CO323" s="32"/>
      <c r="CP323" s="32"/>
      <c r="CQ323" s="32"/>
    </row>
    <row r="324" spans="4:95" s="33" customFormat="1" ht="30" customHeight="1">
      <c r="D324" s="29"/>
      <c r="F324" s="29"/>
      <c r="G324" s="29"/>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2"/>
      <c r="BW324" s="32"/>
      <c r="BX324" s="32"/>
      <c r="BY324" s="32"/>
      <c r="BZ324" s="32"/>
      <c r="CA324" s="32"/>
      <c r="CB324" s="32"/>
      <c r="CC324" s="32"/>
      <c r="CD324" s="32"/>
      <c r="CE324" s="32"/>
      <c r="CF324" s="32"/>
      <c r="CG324" s="32"/>
      <c r="CH324" s="32"/>
      <c r="CI324" s="32"/>
      <c r="CJ324" s="32"/>
      <c r="CK324" s="32"/>
      <c r="CL324" s="32"/>
      <c r="CM324" s="32"/>
      <c r="CN324" s="32"/>
      <c r="CO324" s="32"/>
      <c r="CP324" s="32"/>
      <c r="CQ324" s="32"/>
    </row>
    <row r="325" spans="4:95" s="33" customFormat="1" ht="30" customHeight="1">
      <c r="D325" s="29"/>
      <c r="F325" s="29"/>
      <c r="G325" s="29"/>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c r="BR325" s="32"/>
      <c r="BS325" s="32"/>
      <c r="BT325" s="32"/>
      <c r="BU325" s="32"/>
      <c r="BV325" s="32"/>
      <c r="BW325" s="32"/>
      <c r="BX325" s="32"/>
      <c r="BY325" s="32"/>
      <c r="BZ325" s="32"/>
      <c r="CA325" s="32"/>
      <c r="CB325" s="32"/>
      <c r="CC325" s="32"/>
      <c r="CD325" s="32"/>
      <c r="CE325" s="32"/>
      <c r="CF325" s="32"/>
      <c r="CG325" s="32"/>
      <c r="CH325" s="32"/>
      <c r="CI325" s="32"/>
      <c r="CJ325" s="32"/>
      <c r="CK325" s="32"/>
      <c r="CL325" s="32"/>
      <c r="CM325" s="32"/>
      <c r="CN325" s="32"/>
      <c r="CO325" s="32"/>
      <c r="CP325" s="32"/>
      <c r="CQ325" s="32"/>
    </row>
    <row r="326" spans="4:95" s="33" customFormat="1" ht="30" customHeight="1">
      <c r="D326" s="29"/>
      <c r="F326" s="29"/>
      <c r="G326" s="29"/>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c r="BT326" s="32"/>
      <c r="BU326" s="32"/>
      <c r="BV326" s="32"/>
      <c r="BW326" s="32"/>
      <c r="BX326" s="32"/>
      <c r="BY326" s="32"/>
      <c r="BZ326" s="32"/>
      <c r="CA326" s="32"/>
      <c r="CB326" s="32"/>
      <c r="CC326" s="32"/>
      <c r="CD326" s="32"/>
      <c r="CE326" s="32"/>
      <c r="CF326" s="32"/>
      <c r="CG326" s="32"/>
      <c r="CH326" s="32"/>
      <c r="CI326" s="32"/>
      <c r="CJ326" s="32"/>
      <c r="CK326" s="32"/>
      <c r="CL326" s="32"/>
      <c r="CM326" s="32"/>
      <c r="CN326" s="32"/>
      <c r="CO326" s="32"/>
      <c r="CP326" s="32"/>
      <c r="CQ326" s="32"/>
    </row>
    <row r="327" spans="4:95" s="33" customFormat="1" ht="30" customHeight="1">
      <c r="D327" s="29"/>
      <c r="F327" s="29"/>
      <c r="G327" s="29"/>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c r="BJ327" s="32"/>
      <c r="BK327" s="32"/>
      <c r="BL327" s="32"/>
      <c r="BM327" s="32"/>
      <c r="BN327" s="32"/>
      <c r="BO327" s="32"/>
      <c r="BP327" s="32"/>
      <c r="BQ327" s="32"/>
      <c r="BR327" s="32"/>
      <c r="BS327" s="32"/>
      <c r="BT327" s="32"/>
      <c r="BU327" s="32"/>
      <c r="BV327" s="32"/>
      <c r="BW327" s="32"/>
      <c r="BX327" s="32"/>
      <c r="BY327" s="32"/>
      <c r="BZ327" s="32"/>
      <c r="CA327" s="32"/>
      <c r="CB327" s="32"/>
      <c r="CC327" s="32"/>
      <c r="CD327" s="32"/>
      <c r="CE327" s="32"/>
      <c r="CF327" s="32"/>
      <c r="CG327" s="32"/>
      <c r="CH327" s="32"/>
      <c r="CI327" s="32"/>
      <c r="CJ327" s="32"/>
      <c r="CK327" s="32"/>
      <c r="CL327" s="32"/>
      <c r="CM327" s="32"/>
      <c r="CN327" s="32"/>
      <c r="CO327" s="32"/>
      <c r="CP327" s="32"/>
      <c r="CQ327" s="32"/>
    </row>
    <row r="328" spans="4:95" s="33" customFormat="1" ht="30" customHeight="1">
      <c r="D328" s="29"/>
      <c r="F328" s="29"/>
      <c r="G328" s="29"/>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32"/>
      <c r="BP328" s="32"/>
      <c r="BQ328" s="32"/>
      <c r="BR328" s="32"/>
      <c r="BS328" s="32"/>
      <c r="BT328" s="32"/>
      <c r="BU328" s="32"/>
      <c r="BV328" s="32"/>
      <c r="BW328" s="32"/>
      <c r="BX328" s="32"/>
      <c r="BY328" s="32"/>
      <c r="BZ328" s="32"/>
      <c r="CA328" s="32"/>
      <c r="CB328" s="32"/>
      <c r="CC328" s="32"/>
      <c r="CD328" s="32"/>
      <c r="CE328" s="32"/>
      <c r="CF328" s="32"/>
      <c r="CG328" s="32"/>
      <c r="CH328" s="32"/>
      <c r="CI328" s="32"/>
      <c r="CJ328" s="32"/>
      <c r="CK328" s="32"/>
      <c r="CL328" s="32"/>
      <c r="CM328" s="32"/>
      <c r="CN328" s="32"/>
      <c r="CO328" s="32"/>
      <c r="CP328" s="32"/>
      <c r="CQ328" s="32"/>
    </row>
    <row r="329" spans="4:95" s="33" customFormat="1" ht="30" customHeight="1">
      <c r="D329" s="29"/>
      <c r="F329" s="29"/>
      <c r="G329" s="29"/>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c r="BR329" s="32"/>
      <c r="BS329" s="32"/>
      <c r="BT329" s="32"/>
      <c r="BU329" s="32"/>
      <c r="BV329" s="32"/>
      <c r="BW329" s="32"/>
      <c r="BX329" s="32"/>
      <c r="BY329" s="32"/>
      <c r="BZ329" s="32"/>
      <c r="CA329" s="32"/>
      <c r="CB329" s="32"/>
      <c r="CC329" s="32"/>
      <c r="CD329" s="32"/>
      <c r="CE329" s="32"/>
      <c r="CF329" s="32"/>
      <c r="CG329" s="32"/>
      <c r="CH329" s="32"/>
      <c r="CI329" s="32"/>
      <c r="CJ329" s="32"/>
      <c r="CK329" s="32"/>
      <c r="CL329" s="32"/>
      <c r="CM329" s="32"/>
      <c r="CN329" s="32"/>
      <c r="CO329" s="32"/>
      <c r="CP329" s="32"/>
      <c r="CQ329" s="32"/>
    </row>
    <row r="330" spans="4:95" s="33" customFormat="1" ht="30" customHeight="1">
      <c r="D330" s="29"/>
      <c r="F330" s="29"/>
      <c r="G330" s="29"/>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BI330" s="32"/>
      <c r="BJ330" s="32"/>
      <c r="BK330" s="32"/>
      <c r="BL330" s="32"/>
      <c r="BM330" s="32"/>
      <c r="BN330" s="32"/>
      <c r="BO330" s="32"/>
      <c r="BP330" s="32"/>
      <c r="BQ330" s="32"/>
      <c r="BR330" s="32"/>
      <c r="BS330" s="32"/>
      <c r="BT330" s="32"/>
      <c r="BU330" s="32"/>
      <c r="BV330" s="32"/>
      <c r="BW330" s="32"/>
      <c r="BX330" s="32"/>
      <c r="BY330" s="32"/>
      <c r="BZ330" s="32"/>
      <c r="CA330" s="32"/>
      <c r="CB330" s="32"/>
      <c r="CC330" s="32"/>
      <c r="CD330" s="32"/>
      <c r="CE330" s="32"/>
      <c r="CF330" s="32"/>
      <c r="CG330" s="32"/>
      <c r="CH330" s="32"/>
      <c r="CI330" s="32"/>
      <c r="CJ330" s="32"/>
      <c r="CK330" s="32"/>
      <c r="CL330" s="32"/>
      <c r="CM330" s="32"/>
      <c r="CN330" s="32"/>
      <c r="CO330" s="32"/>
      <c r="CP330" s="32"/>
      <c r="CQ330" s="32"/>
    </row>
    <row r="331" spans="4:95" s="33" customFormat="1" ht="30" customHeight="1">
      <c r="D331" s="29"/>
      <c r="F331" s="29"/>
      <c r="G331" s="29"/>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c r="BI331" s="32"/>
      <c r="BJ331" s="32"/>
      <c r="BK331" s="32"/>
      <c r="BL331" s="32"/>
      <c r="BM331" s="32"/>
      <c r="BN331" s="32"/>
      <c r="BO331" s="32"/>
      <c r="BP331" s="32"/>
      <c r="BQ331" s="32"/>
      <c r="BR331" s="32"/>
      <c r="BS331" s="32"/>
      <c r="BT331" s="32"/>
      <c r="BU331" s="32"/>
      <c r="BV331" s="32"/>
      <c r="BW331" s="32"/>
      <c r="BX331" s="32"/>
      <c r="BY331" s="32"/>
      <c r="BZ331" s="32"/>
      <c r="CA331" s="32"/>
      <c r="CB331" s="32"/>
      <c r="CC331" s="32"/>
      <c r="CD331" s="32"/>
      <c r="CE331" s="32"/>
      <c r="CF331" s="32"/>
      <c r="CG331" s="32"/>
      <c r="CH331" s="32"/>
      <c r="CI331" s="32"/>
      <c r="CJ331" s="32"/>
      <c r="CK331" s="32"/>
      <c r="CL331" s="32"/>
      <c r="CM331" s="32"/>
      <c r="CN331" s="32"/>
      <c r="CO331" s="32"/>
      <c r="CP331" s="32"/>
      <c r="CQ331" s="32"/>
    </row>
    <row r="332" spans="4:95" s="33" customFormat="1" ht="30" customHeight="1">
      <c r="D332" s="29"/>
      <c r="F332" s="29"/>
      <c r="G332" s="29"/>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c r="BI332" s="32"/>
      <c r="BJ332" s="32"/>
      <c r="BK332" s="32"/>
      <c r="BL332" s="32"/>
      <c r="BM332" s="32"/>
      <c r="BN332" s="32"/>
      <c r="BO332" s="32"/>
      <c r="BP332" s="32"/>
      <c r="BQ332" s="32"/>
      <c r="BR332" s="32"/>
      <c r="BS332" s="32"/>
      <c r="BT332" s="32"/>
      <c r="BU332" s="32"/>
      <c r="BV332" s="32"/>
      <c r="BW332" s="32"/>
      <c r="BX332" s="32"/>
      <c r="BY332" s="32"/>
      <c r="BZ332" s="32"/>
      <c r="CA332" s="32"/>
      <c r="CB332" s="32"/>
      <c r="CC332" s="32"/>
      <c r="CD332" s="32"/>
      <c r="CE332" s="32"/>
      <c r="CF332" s="32"/>
      <c r="CG332" s="32"/>
      <c r="CH332" s="32"/>
      <c r="CI332" s="32"/>
      <c r="CJ332" s="32"/>
      <c r="CK332" s="32"/>
      <c r="CL332" s="32"/>
      <c r="CM332" s="32"/>
      <c r="CN332" s="32"/>
      <c r="CO332" s="32"/>
      <c r="CP332" s="32"/>
      <c r="CQ332" s="32"/>
    </row>
    <row r="333" spans="4:95" s="33" customFormat="1" ht="30" customHeight="1">
      <c r="D333" s="29"/>
      <c r="F333" s="29"/>
      <c r="G333" s="29"/>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c r="BK333" s="32"/>
      <c r="BL333" s="32"/>
      <c r="BM333" s="32"/>
      <c r="BN333" s="32"/>
      <c r="BO333" s="32"/>
      <c r="BP333" s="32"/>
      <c r="BQ333" s="32"/>
      <c r="BR333" s="32"/>
      <c r="BS333" s="32"/>
      <c r="BT333" s="32"/>
      <c r="BU333" s="32"/>
      <c r="BV333" s="32"/>
      <c r="BW333" s="32"/>
      <c r="BX333" s="32"/>
      <c r="BY333" s="32"/>
      <c r="BZ333" s="32"/>
      <c r="CA333" s="32"/>
      <c r="CB333" s="32"/>
      <c r="CC333" s="32"/>
      <c r="CD333" s="32"/>
      <c r="CE333" s="32"/>
      <c r="CF333" s="32"/>
      <c r="CG333" s="32"/>
      <c r="CH333" s="32"/>
      <c r="CI333" s="32"/>
      <c r="CJ333" s="32"/>
      <c r="CK333" s="32"/>
      <c r="CL333" s="32"/>
      <c r="CM333" s="32"/>
      <c r="CN333" s="32"/>
      <c r="CO333" s="32"/>
      <c r="CP333" s="32"/>
      <c r="CQ333" s="32"/>
    </row>
    <row r="334" spans="4:95" s="33" customFormat="1" ht="30" customHeight="1">
      <c r="D334" s="29"/>
      <c r="F334" s="29"/>
      <c r="G334" s="29"/>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c r="BJ334" s="32"/>
      <c r="BK334" s="32"/>
      <c r="BL334" s="32"/>
      <c r="BM334" s="32"/>
      <c r="BN334" s="32"/>
      <c r="BO334" s="32"/>
      <c r="BP334" s="32"/>
      <c r="BQ334" s="32"/>
      <c r="BR334" s="32"/>
      <c r="BS334" s="32"/>
      <c r="BT334" s="32"/>
      <c r="BU334" s="32"/>
      <c r="BV334" s="32"/>
      <c r="BW334" s="32"/>
      <c r="BX334" s="32"/>
      <c r="BY334" s="32"/>
      <c r="BZ334" s="32"/>
      <c r="CA334" s="32"/>
      <c r="CB334" s="32"/>
      <c r="CC334" s="32"/>
      <c r="CD334" s="32"/>
      <c r="CE334" s="32"/>
      <c r="CF334" s="32"/>
      <c r="CG334" s="32"/>
      <c r="CH334" s="32"/>
      <c r="CI334" s="32"/>
      <c r="CJ334" s="32"/>
      <c r="CK334" s="32"/>
      <c r="CL334" s="32"/>
      <c r="CM334" s="32"/>
      <c r="CN334" s="32"/>
      <c r="CO334" s="32"/>
      <c r="CP334" s="32"/>
      <c r="CQ334" s="32"/>
    </row>
    <row r="335" spans="4:95" s="33" customFormat="1" ht="30" customHeight="1">
      <c r="D335" s="29"/>
      <c r="F335" s="29"/>
      <c r="G335" s="29"/>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c r="BI335" s="32"/>
      <c r="BJ335" s="32"/>
      <c r="BK335" s="32"/>
      <c r="BL335" s="32"/>
      <c r="BM335" s="32"/>
      <c r="BN335" s="32"/>
      <c r="BO335" s="32"/>
      <c r="BP335" s="32"/>
      <c r="BQ335" s="32"/>
      <c r="BR335" s="32"/>
      <c r="BS335" s="32"/>
      <c r="BT335" s="32"/>
      <c r="BU335" s="32"/>
      <c r="BV335" s="32"/>
      <c r="BW335" s="32"/>
      <c r="BX335" s="32"/>
      <c r="BY335" s="32"/>
      <c r="BZ335" s="32"/>
      <c r="CA335" s="32"/>
      <c r="CB335" s="32"/>
      <c r="CC335" s="32"/>
      <c r="CD335" s="32"/>
      <c r="CE335" s="32"/>
      <c r="CF335" s="32"/>
      <c r="CG335" s="32"/>
      <c r="CH335" s="32"/>
      <c r="CI335" s="32"/>
      <c r="CJ335" s="32"/>
      <c r="CK335" s="32"/>
      <c r="CL335" s="32"/>
      <c r="CM335" s="32"/>
      <c r="CN335" s="32"/>
      <c r="CO335" s="32"/>
      <c r="CP335" s="32"/>
      <c r="CQ335" s="32"/>
    </row>
    <row r="336" spans="4:95" s="33" customFormat="1" ht="30" customHeight="1">
      <c r="D336" s="29"/>
      <c r="F336" s="29"/>
      <c r="G336" s="29"/>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c r="BJ336" s="32"/>
      <c r="BK336" s="32"/>
      <c r="BL336" s="32"/>
      <c r="BM336" s="32"/>
      <c r="BN336" s="32"/>
      <c r="BO336" s="32"/>
      <c r="BP336" s="32"/>
      <c r="BQ336" s="32"/>
      <c r="BR336" s="32"/>
      <c r="BS336" s="32"/>
      <c r="BT336" s="32"/>
      <c r="BU336" s="32"/>
      <c r="BV336" s="32"/>
      <c r="BW336" s="32"/>
      <c r="BX336" s="32"/>
      <c r="BY336" s="32"/>
      <c r="BZ336" s="32"/>
      <c r="CA336" s="32"/>
      <c r="CB336" s="32"/>
      <c r="CC336" s="32"/>
      <c r="CD336" s="32"/>
      <c r="CE336" s="32"/>
      <c r="CF336" s="32"/>
      <c r="CG336" s="32"/>
      <c r="CH336" s="32"/>
      <c r="CI336" s="32"/>
      <c r="CJ336" s="32"/>
      <c r="CK336" s="32"/>
      <c r="CL336" s="32"/>
      <c r="CM336" s="32"/>
      <c r="CN336" s="32"/>
      <c r="CO336" s="32"/>
      <c r="CP336" s="32"/>
      <c r="CQ336" s="32"/>
    </row>
    <row r="337" spans="4:95" s="33" customFormat="1" ht="30" customHeight="1">
      <c r="D337" s="29"/>
      <c r="F337" s="29"/>
      <c r="G337" s="29"/>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c r="BI337" s="32"/>
      <c r="BJ337" s="32"/>
      <c r="BK337" s="32"/>
      <c r="BL337" s="32"/>
      <c r="BM337" s="32"/>
      <c r="BN337" s="32"/>
      <c r="BO337" s="32"/>
      <c r="BP337" s="32"/>
      <c r="BQ337" s="32"/>
      <c r="BR337" s="32"/>
      <c r="BS337" s="32"/>
      <c r="BT337" s="32"/>
      <c r="BU337" s="32"/>
      <c r="BV337" s="32"/>
      <c r="BW337" s="32"/>
      <c r="BX337" s="32"/>
      <c r="BY337" s="32"/>
      <c r="BZ337" s="32"/>
      <c r="CA337" s="32"/>
      <c r="CB337" s="32"/>
      <c r="CC337" s="32"/>
      <c r="CD337" s="32"/>
      <c r="CE337" s="32"/>
      <c r="CF337" s="32"/>
      <c r="CG337" s="32"/>
      <c r="CH337" s="32"/>
      <c r="CI337" s="32"/>
      <c r="CJ337" s="32"/>
      <c r="CK337" s="32"/>
      <c r="CL337" s="32"/>
      <c r="CM337" s="32"/>
      <c r="CN337" s="32"/>
      <c r="CO337" s="32"/>
      <c r="CP337" s="32"/>
      <c r="CQ337" s="32"/>
    </row>
    <row r="338" spans="4:95" s="33" customFormat="1" ht="30" customHeight="1">
      <c r="D338" s="29"/>
      <c r="F338" s="29"/>
      <c r="G338" s="29"/>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c r="BI338" s="32"/>
      <c r="BJ338" s="32"/>
      <c r="BK338" s="32"/>
      <c r="BL338" s="32"/>
      <c r="BM338" s="32"/>
      <c r="BN338" s="32"/>
      <c r="BO338" s="32"/>
      <c r="BP338" s="32"/>
      <c r="BQ338" s="32"/>
      <c r="BR338" s="32"/>
      <c r="BS338" s="32"/>
      <c r="BT338" s="32"/>
      <c r="BU338" s="32"/>
      <c r="BV338" s="32"/>
      <c r="BW338" s="32"/>
      <c r="BX338" s="32"/>
      <c r="BY338" s="32"/>
      <c r="BZ338" s="32"/>
      <c r="CA338" s="32"/>
      <c r="CB338" s="32"/>
      <c r="CC338" s="32"/>
      <c r="CD338" s="32"/>
      <c r="CE338" s="32"/>
      <c r="CF338" s="32"/>
      <c r="CG338" s="32"/>
      <c r="CH338" s="32"/>
      <c r="CI338" s="32"/>
      <c r="CJ338" s="32"/>
      <c r="CK338" s="32"/>
      <c r="CL338" s="32"/>
      <c r="CM338" s="32"/>
      <c r="CN338" s="32"/>
      <c r="CO338" s="32"/>
      <c r="CP338" s="32"/>
      <c r="CQ338" s="32"/>
    </row>
    <row r="339" spans="4:95" s="33" customFormat="1" ht="30" customHeight="1">
      <c r="D339" s="29"/>
      <c r="F339" s="29"/>
      <c r="G339" s="29"/>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c r="BI339" s="32"/>
      <c r="BJ339" s="32"/>
      <c r="BK339" s="32"/>
      <c r="BL339" s="32"/>
      <c r="BM339" s="32"/>
      <c r="BN339" s="32"/>
      <c r="BO339" s="32"/>
      <c r="BP339" s="32"/>
      <c r="BQ339" s="32"/>
      <c r="BR339" s="32"/>
      <c r="BS339" s="32"/>
      <c r="BT339" s="32"/>
      <c r="BU339" s="32"/>
      <c r="BV339" s="32"/>
      <c r="BW339" s="32"/>
      <c r="BX339" s="32"/>
      <c r="BY339" s="32"/>
      <c r="BZ339" s="32"/>
      <c r="CA339" s="32"/>
      <c r="CB339" s="32"/>
      <c r="CC339" s="32"/>
      <c r="CD339" s="32"/>
      <c r="CE339" s="32"/>
      <c r="CF339" s="32"/>
      <c r="CG339" s="32"/>
      <c r="CH339" s="32"/>
      <c r="CI339" s="32"/>
      <c r="CJ339" s="32"/>
      <c r="CK339" s="32"/>
      <c r="CL339" s="32"/>
      <c r="CM339" s="32"/>
      <c r="CN339" s="32"/>
      <c r="CO339" s="32"/>
      <c r="CP339" s="32"/>
      <c r="CQ339" s="32"/>
    </row>
    <row r="340" spans="4:95" s="33" customFormat="1" ht="30" customHeight="1">
      <c r="D340" s="29"/>
      <c r="F340" s="29"/>
      <c r="G340" s="29"/>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c r="BI340" s="32"/>
      <c r="BJ340" s="32"/>
      <c r="BK340" s="32"/>
      <c r="BL340" s="32"/>
      <c r="BM340" s="32"/>
      <c r="BN340" s="32"/>
      <c r="BO340" s="32"/>
      <c r="BP340" s="32"/>
      <c r="BQ340" s="32"/>
      <c r="BR340" s="32"/>
      <c r="BS340" s="32"/>
      <c r="BT340" s="32"/>
      <c r="BU340" s="32"/>
      <c r="BV340" s="32"/>
      <c r="BW340" s="32"/>
      <c r="BX340" s="32"/>
      <c r="BY340" s="32"/>
      <c r="BZ340" s="32"/>
      <c r="CA340" s="32"/>
      <c r="CB340" s="32"/>
      <c r="CC340" s="32"/>
      <c r="CD340" s="32"/>
      <c r="CE340" s="32"/>
      <c r="CF340" s="32"/>
      <c r="CG340" s="32"/>
      <c r="CH340" s="32"/>
      <c r="CI340" s="32"/>
      <c r="CJ340" s="32"/>
      <c r="CK340" s="32"/>
      <c r="CL340" s="32"/>
      <c r="CM340" s="32"/>
      <c r="CN340" s="32"/>
      <c r="CO340" s="32"/>
      <c r="CP340" s="32"/>
      <c r="CQ340" s="32"/>
    </row>
    <row r="341" spans="4:95" s="33" customFormat="1" ht="30" customHeight="1">
      <c r="D341" s="29"/>
      <c r="F341" s="29"/>
      <c r="G341" s="29"/>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c r="BI341" s="32"/>
      <c r="BJ341" s="32"/>
      <c r="BK341" s="32"/>
      <c r="BL341" s="32"/>
      <c r="BM341" s="32"/>
      <c r="BN341" s="32"/>
      <c r="BO341" s="32"/>
      <c r="BP341" s="32"/>
      <c r="BQ341" s="32"/>
      <c r="BR341" s="32"/>
      <c r="BS341" s="32"/>
      <c r="BT341" s="32"/>
      <c r="BU341" s="32"/>
      <c r="BV341" s="32"/>
      <c r="BW341" s="32"/>
      <c r="BX341" s="32"/>
      <c r="BY341" s="32"/>
      <c r="BZ341" s="32"/>
      <c r="CA341" s="32"/>
      <c r="CB341" s="32"/>
      <c r="CC341" s="32"/>
      <c r="CD341" s="32"/>
      <c r="CE341" s="32"/>
      <c r="CF341" s="32"/>
      <c r="CG341" s="32"/>
      <c r="CH341" s="32"/>
      <c r="CI341" s="32"/>
      <c r="CJ341" s="32"/>
      <c r="CK341" s="32"/>
      <c r="CL341" s="32"/>
      <c r="CM341" s="32"/>
      <c r="CN341" s="32"/>
      <c r="CO341" s="32"/>
      <c r="CP341" s="32"/>
      <c r="CQ341" s="32"/>
    </row>
    <row r="342" spans="4:95" s="33" customFormat="1" ht="30" customHeight="1">
      <c r="D342" s="29"/>
      <c r="F342" s="29"/>
      <c r="G342" s="29"/>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c r="BJ342" s="32"/>
      <c r="BK342" s="32"/>
      <c r="BL342" s="32"/>
      <c r="BM342" s="32"/>
      <c r="BN342" s="32"/>
      <c r="BO342" s="32"/>
      <c r="BP342" s="32"/>
      <c r="BQ342" s="32"/>
      <c r="BR342" s="32"/>
      <c r="BS342" s="32"/>
      <c r="BT342" s="32"/>
      <c r="BU342" s="32"/>
      <c r="BV342" s="32"/>
      <c r="BW342" s="32"/>
      <c r="BX342" s="32"/>
      <c r="BY342" s="32"/>
      <c r="BZ342" s="32"/>
      <c r="CA342" s="32"/>
      <c r="CB342" s="32"/>
      <c r="CC342" s="32"/>
      <c r="CD342" s="32"/>
      <c r="CE342" s="32"/>
      <c r="CF342" s="32"/>
      <c r="CG342" s="32"/>
      <c r="CH342" s="32"/>
      <c r="CI342" s="32"/>
      <c r="CJ342" s="32"/>
      <c r="CK342" s="32"/>
      <c r="CL342" s="32"/>
      <c r="CM342" s="32"/>
      <c r="CN342" s="32"/>
      <c r="CO342" s="32"/>
      <c r="CP342" s="32"/>
      <c r="CQ342" s="32"/>
    </row>
    <row r="343" spans="4:95" s="33" customFormat="1" ht="30" customHeight="1">
      <c r="D343" s="29"/>
      <c r="F343" s="29"/>
      <c r="G343" s="29"/>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c r="BI343" s="32"/>
      <c r="BJ343" s="32"/>
      <c r="BK343" s="32"/>
      <c r="BL343" s="32"/>
      <c r="BM343" s="32"/>
      <c r="BN343" s="32"/>
      <c r="BO343" s="32"/>
      <c r="BP343" s="32"/>
      <c r="BQ343" s="32"/>
      <c r="BR343" s="32"/>
      <c r="BS343" s="32"/>
      <c r="BT343" s="32"/>
      <c r="BU343" s="32"/>
      <c r="BV343" s="32"/>
      <c r="BW343" s="32"/>
      <c r="BX343" s="32"/>
      <c r="BY343" s="32"/>
      <c r="BZ343" s="32"/>
      <c r="CA343" s="32"/>
      <c r="CB343" s="32"/>
      <c r="CC343" s="32"/>
      <c r="CD343" s="32"/>
      <c r="CE343" s="32"/>
      <c r="CF343" s="32"/>
      <c r="CG343" s="32"/>
      <c r="CH343" s="32"/>
      <c r="CI343" s="32"/>
      <c r="CJ343" s="32"/>
      <c r="CK343" s="32"/>
      <c r="CL343" s="32"/>
      <c r="CM343" s="32"/>
      <c r="CN343" s="32"/>
      <c r="CO343" s="32"/>
      <c r="CP343" s="32"/>
      <c r="CQ343" s="32"/>
    </row>
    <row r="344" spans="4:95" s="33" customFormat="1" ht="30" customHeight="1">
      <c r="D344" s="29"/>
      <c r="F344" s="29"/>
      <c r="G344" s="29"/>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c r="BI344" s="32"/>
      <c r="BJ344" s="32"/>
      <c r="BK344" s="32"/>
      <c r="BL344" s="32"/>
      <c r="BM344" s="32"/>
      <c r="BN344" s="32"/>
      <c r="BO344" s="32"/>
      <c r="BP344" s="32"/>
      <c r="BQ344" s="32"/>
      <c r="BR344" s="32"/>
      <c r="BS344" s="32"/>
      <c r="BT344" s="32"/>
      <c r="BU344" s="32"/>
      <c r="BV344" s="32"/>
      <c r="BW344" s="32"/>
      <c r="BX344" s="32"/>
      <c r="BY344" s="32"/>
      <c r="BZ344" s="32"/>
      <c r="CA344" s="32"/>
      <c r="CB344" s="32"/>
      <c r="CC344" s="32"/>
      <c r="CD344" s="32"/>
      <c r="CE344" s="32"/>
      <c r="CF344" s="32"/>
      <c r="CG344" s="32"/>
      <c r="CH344" s="32"/>
      <c r="CI344" s="32"/>
      <c r="CJ344" s="32"/>
      <c r="CK344" s="32"/>
      <c r="CL344" s="32"/>
      <c r="CM344" s="32"/>
      <c r="CN344" s="32"/>
      <c r="CO344" s="32"/>
      <c r="CP344" s="32"/>
      <c r="CQ344" s="32"/>
    </row>
    <row r="345" spans="4:95" s="33" customFormat="1" ht="30" customHeight="1">
      <c r="D345" s="29"/>
      <c r="F345" s="29"/>
      <c r="G345" s="29"/>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c r="BI345" s="32"/>
      <c r="BJ345" s="32"/>
      <c r="BK345" s="32"/>
      <c r="BL345" s="32"/>
      <c r="BM345" s="32"/>
      <c r="BN345" s="32"/>
      <c r="BO345" s="32"/>
      <c r="BP345" s="32"/>
      <c r="BQ345" s="32"/>
      <c r="BR345" s="32"/>
      <c r="BS345" s="32"/>
      <c r="BT345" s="32"/>
      <c r="BU345" s="32"/>
      <c r="BV345" s="32"/>
      <c r="BW345" s="32"/>
      <c r="BX345" s="32"/>
      <c r="BY345" s="32"/>
      <c r="BZ345" s="32"/>
      <c r="CA345" s="32"/>
      <c r="CB345" s="32"/>
      <c r="CC345" s="32"/>
      <c r="CD345" s="32"/>
      <c r="CE345" s="32"/>
      <c r="CF345" s="32"/>
      <c r="CG345" s="32"/>
      <c r="CH345" s="32"/>
      <c r="CI345" s="32"/>
      <c r="CJ345" s="32"/>
      <c r="CK345" s="32"/>
      <c r="CL345" s="32"/>
      <c r="CM345" s="32"/>
      <c r="CN345" s="32"/>
      <c r="CO345" s="32"/>
      <c r="CP345" s="32"/>
      <c r="CQ345" s="32"/>
    </row>
    <row r="346" spans="4:95" s="33" customFormat="1" ht="30" customHeight="1">
      <c r="D346" s="29"/>
      <c r="F346" s="29"/>
      <c r="G346" s="29"/>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c r="BR346" s="32"/>
      <c r="BS346" s="32"/>
      <c r="BT346" s="32"/>
      <c r="BU346" s="32"/>
      <c r="BV346" s="32"/>
      <c r="BW346" s="32"/>
      <c r="BX346" s="32"/>
      <c r="BY346" s="32"/>
      <c r="BZ346" s="32"/>
      <c r="CA346" s="32"/>
      <c r="CB346" s="32"/>
      <c r="CC346" s="32"/>
      <c r="CD346" s="32"/>
      <c r="CE346" s="32"/>
      <c r="CF346" s="32"/>
      <c r="CG346" s="32"/>
      <c r="CH346" s="32"/>
      <c r="CI346" s="32"/>
      <c r="CJ346" s="32"/>
      <c r="CK346" s="32"/>
      <c r="CL346" s="32"/>
      <c r="CM346" s="32"/>
      <c r="CN346" s="32"/>
      <c r="CO346" s="32"/>
      <c r="CP346" s="32"/>
      <c r="CQ346" s="32"/>
    </row>
    <row r="347" spans="4:95" s="33" customFormat="1" ht="30" customHeight="1">
      <c r="D347" s="29"/>
      <c r="F347" s="29"/>
      <c r="G347" s="29"/>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c r="BI347" s="32"/>
      <c r="BJ347" s="32"/>
      <c r="BK347" s="32"/>
      <c r="BL347" s="32"/>
      <c r="BM347" s="32"/>
      <c r="BN347" s="32"/>
      <c r="BO347" s="32"/>
      <c r="BP347" s="32"/>
      <c r="BQ347" s="32"/>
      <c r="BR347" s="32"/>
      <c r="BS347" s="32"/>
      <c r="BT347" s="32"/>
      <c r="BU347" s="32"/>
      <c r="BV347" s="32"/>
      <c r="BW347" s="32"/>
      <c r="BX347" s="32"/>
      <c r="BY347" s="32"/>
      <c r="BZ347" s="32"/>
      <c r="CA347" s="32"/>
      <c r="CB347" s="32"/>
      <c r="CC347" s="32"/>
      <c r="CD347" s="32"/>
      <c r="CE347" s="32"/>
      <c r="CF347" s="32"/>
      <c r="CG347" s="32"/>
      <c r="CH347" s="32"/>
      <c r="CI347" s="32"/>
      <c r="CJ347" s="32"/>
      <c r="CK347" s="32"/>
      <c r="CL347" s="32"/>
      <c r="CM347" s="32"/>
      <c r="CN347" s="32"/>
      <c r="CO347" s="32"/>
      <c r="CP347" s="32"/>
      <c r="CQ347" s="32"/>
    </row>
    <row r="348" spans="4:95" s="33" customFormat="1" ht="30" customHeight="1">
      <c r="D348" s="29"/>
      <c r="F348" s="29"/>
      <c r="G348" s="29"/>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c r="BI348" s="32"/>
      <c r="BJ348" s="32"/>
      <c r="BK348" s="32"/>
      <c r="BL348" s="32"/>
      <c r="BM348" s="32"/>
      <c r="BN348" s="32"/>
      <c r="BO348" s="32"/>
      <c r="BP348" s="32"/>
      <c r="BQ348" s="32"/>
      <c r="BR348" s="32"/>
      <c r="BS348" s="32"/>
      <c r="BT348" s="32"/>
      <c r="BU348" s="32"/>
      <c r="BV348" s="32"/>
      <c r="BW348" s="32"/>
      <c r="BX348" s="32"/>
      <c r="BY348" s="32"/>
      <c r="BZ348" s="32"/>
      <c r="CA348" s="32"/>
      <c r="CB348" s="32"/>
      <c r="CC348" s="32"/>
      <c r="CD348" s="32"/>
      <c r="CE348" s="32"/>
      <c r="CF348" s="32"/>
      <c r="CG348" s="32"/>
      <c r="CH348" s="32"/>
      <c r="CI348" s="32"/>
      <c r="CJ348" s="32"/>
      <c r="CK348" s="32"/>
      <c r="CL348" s="32"/>
      <c r="CM348" s="32"/>
      <c r="CN348" s="32"/>
      <c r="CO348" s="32"/>
      <c r="CP348" s="32"/>
      <c r="CQ348" s="32"/>
    </row>
    <row r="349" spans="4:95" s="33" customFormat="1" ht="30" customHeight="1">
      <c r="D349" s="29"/>
      <c r="F349" s="29"/>
      <c r="G349" s="29"/>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c r="BI349" s="32"/>
      <c r="BJ349" s="32"/>
      <c r="BK349" s="32"/>
      <c r="BL349" s="32"/>
      <c r="BM349" s="32"/>
      <c r="BN349" s="32"/>
      <c r="BO349" s="32"/>
      <c r="BP349" s="32"/>
      <c r="BQ349" s="32"/>
      <c r="BR349" s="32"/>
      <c r="BS349" s="32"/>
      <c r="BT349" s="32"/>
      <c r="BU349" s="32"/>
      <c r="BV349" s="32"/>
      <c r="BW349" s="32"/>
      <c r="BX349" s="32"/>
      <c r="BY349" s="32"/>
      <c r="BZ349" s="32"/>
      <c r="CA349" s="32"/>
      <c r="CB349" s="32"/>
      <c r="CC349" s="32"/>
      <c r="CD349" s="32"/>
      <c r="CE349" s="32"/>
      <c r="CF349" s="32"/>
      <c r="CG349" s="32"/>
      <c r="CH349" s="32"/>
      <c r="CI349" s="32"/>
      <c r="CJ349" s="32"/>
      <c r="CK349" s="32"/>
      <c r="CL349" s="32"/>
      <c r="CM349" s="32"/>
      <c r="CN349" s="32"/>
      <c r="CO349" s="32"/>
      <c r="CP349" s="32"/>
      <c r="CQ349" s="32"/>
    </row>
    <row r="350" spans="4:95" s="33" customFormat="1" ht="30" customHeight="1">
      <c r="D350" s="29"/>
      <c r="F350" s="29"/>
      <c r="G350" s="29"/>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c r="BJ350" s="32"/>
      <c r="BK350" s="32"/>
      <c r="BL350" s="32"/>
      <c r="BM350" s="32"/>
      <c r="BN350" s="32"/>
      <c r="BO350" s="32"/>
      <c r="BP350" s="32"/>
      <c r="BQ350" s="32"/>
      <c r="BR350" s="32"/>
      <c r="BS350" s="32"/>
      <c r="BT350" s="32"/>
      <c r="BU350" s="32"/>
      <c r="BV350" s="32"/>
      <c r="BW350" s="32"/>
      <c r="BX350" s="32"/>
      <c r="BY350" s="32"/>
      <c r="BZ350" s="32"/>
      <c r="CA350" s="32"/>
      <c r="CB350" s="32"/>
      <c r="CC350" s="32"/>
      <c r="CD350" s="32"/>
      <c r="CE350" s="32"/>
      <c r="CF350" s="32"/>
      <c r="CG350" s="32"/>
      <c r="CH350" s="32"/>
      <c r="CI350" s="32"/>
      <c r="CJ350" s="32"/>
      <c r="CK350" s="32"/>
      <c r="CL350" s="32"/>
      <c r="CM350" s="32"/>
      <c r="CN350" s="32"/>
      <c r="CO350" s="32"/>
      <c r="CP350" s="32"/>
      <c r="CQ350" s="32"/>
    </row>
    <row r="351" spans="4:95" s="33" customFormat="1" ht="30" customHeight="1">
      <c r="D351" s="29"/>
      <c r="F351" s="29"/>
      <c r="G351" s="29"/>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c r="BI351" s="32"/>
      <c r="BJ351" s="32"/>
      <c r="BK351" s="32"/>
      <c r="BL351" s="32"/>
      <c r="BM351" s="32"/>
      <c r="BN351" s="32"/>
      <c r="BO351" s="32"/>
      <c r="BP351" s="32"/>
      <c r="BQ351" s="32"/>
      <c r="BR351" s="32"/>
      <c r="BS351" s="32"/>
      <c r="BT351" s="32"/>
      <c r="BU351" s="32"/>
      <c r="BV351" s="32"/>
      <c r="BW351" s="32"/>
      <c r="BX351" s="32"/>
      <c r="BY351" s="32"/>
      <c r="BZ351" s="32"/>
      <c r="CA351" s="32"/>
      <c r="CB351" s="32"/>
      <c r="CC351" s="32"/>
      <c r="CD351" s="32"/>
      <c r="CE351" s="32"/>
      <c r="CF351" s="32"/>
      <c r="CG351" s="32"/>
      <c r="CH351" s="32"/>
      <c r="CI351" s="32"/>
      <c r="CJ351" s="32"/>
      <c r="CK351" s="32"/>
      <c r="CL351" s="32"/>
      <c r="CM351" s="32"/>
      <c r="CN351" s="32"/>
      <c r="CO351" s="32"/>
      <c r="CP351" s="32"/>
      <c r="CQ351" s="32"/>
    </row>
    <row r="352" spans="4:95" s="33" customFormat="1" ht="30" customHeight="1">
      <c r="D352" s="29"/>
      <c r="F352" s="29"/>
      <c r="G352" s="29"/>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c r="BI352" s="32"/>
      <c r="BJ352" s="32"/>
      <c r="BK352" s="32"/>
      <c r="BL352" s="32"/>
      <c r="BM352" s="32"/>
      <c r="BN352" s="32"/>
      <c r="BO352" s="32"/>
      <c r="BP352" s="32"/>
      <c r="BQ352" s="32"/>
      <c r="BR352" s="32"/>
      <c r="BS352" s="32"/>
      <c r="BT352" s="32"/>
      <c r="BU352" s="32"/>
      <c r="BV352" s="32"/>
      <c r="BW352" s="32"/>
      <c r="BX352" s="32"/>
      <c r="BY352" s="32"/>
      <c r="BZ352" s="32"/>
      <c r="CA352" s="32"/>
      <c r="CB352" s="32"/>
      <c r="CC352" s="32"/>
      <c r="CD352" s="32"/>
      <c r="CE352" s="32"/>
      <c r="CF352" s="32"/>
      <c r="CG352" s="32"/>
      <c r="CH352" s="32"/>
      <c r="CI352" s="32"/>
      <c r="CJ352" s="32"/>
      <c r="CK352" s="32"/>
      <c r="CL352" s="32"/>
      <c r="CM352" s="32"/>
      <c r="CN352" s="32"/>
      <c r="CO352" s="32"/>
      <c r="CP352" s="32"/>
      <c r="CQ352" s="32"/>
    </row>
    <row r="353" spans="4:95" s="33" customFormat="1" ht="30" customHeight="1">
      <c r="D353" s="29"/>
      <c r="F353" s="29"/>
      <c r="G353" s="29"/>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c r="BI353" s="32"/>
      <c r="BJ353" s="32"/>
      <c r="BK353" s="32"/>
      <c r="BL353" s="32"/>
      <c r="BM353" s="32"/>
      <c r="BN353" s="32"/>
      <c r="BO353" s="32"/>
      <c r="BP353" s="32"/>
      <c r="BQ353" s="32"/>
      <c r="BR353" s="32"/>
      <c r="BS353" s="32"/>
      <c r="BT353" s="32"/>
      <c r="BU353" s="32"/>
      <c r="BV353" s="32"/>
      <c r="BW353" s="32"/>
      <c r="BX353" s="32"/>
      <c r="BY353" s="32"/>
      <c r="BZ353" s="32"/>
      <c r="CA353" s="32"/>
      <c r="CB353" s="32"/>
      <c r="CC353" s="32"/>
      <c r="CD353" s="32"/>
      <c r="CE353" s="32"/>
      <c r="CF353" s="32"/>
      <c r="CG353" s="32"/>
      <c r="CH353" s="32"/>
      <c r="CI353" s="32"/>
      <c r="CJ353" s="32"/>
      <c r="CK353" s="32"/>
      <c r="CL353" s="32"/>
      <c r="CM353" s="32"/>
      <c r="CN353" s="32"/>
      <c r="CO353" s="32"/>
      <c r="CP353" s="32"/>
      <c r="CQ353" s="32"/>
    </row>
    <row r="354" spans="4:95" s="33" customFormat="1" ht="30" customHeight="1">
      <c r="D354" s="29"/>
      <c r="F354" s="29"/>
      <c r="G354" s="29"/>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32"/>
      <c r="BO354" s="32"/>
      <c r="BP354" s="32"/>
      <c r="BQ354" s="32"/>
      <c r="BR354" s="32"/>
      <c r="BS354" s="32"/>
      <c r="BT354" s="32"/>
      <c r="BU354" s="32"/>
      <c r="BV354" s="32"/>
      <c r="BW354" s="32"/>
      <c r="BX354" s="32"/>
      <c r="BY354" s="32"/>
      <c r="BZ354" s="32"/>
      <c r="CA354" s="32"/>
      <c r="CB354" s="32"/>
      <c r="CC354" s="32"/>
      <c r="CD354" s="32"/>
      <c r="CE354" s="32"/>
      <c r="CF354" s="32"/>
      <c r="CG354" s="32"/>
      <c r="CH354" s="32"/>
      <c r="CI354" s="32"/>
      <c r="CJ354" s="32"/>
      <c r="CK354" s="32"/>
      <c r="CL354" s="32"/>
      <c r="CM354" s="32"/>
      <c r="CN354" s="32"/>
      <c r="CO354" s="32"/>
      <c r="CP354" s="32"/>
      <c r="CQ354" s="32"/>
    </row>
    <row r="355" spans="4:95" s="33" customFormat="1" ht="30" customHeight="1">
      <c r="D355" s="29"/>
      <c r="F355" s="29"/>
      <c r="G355" s="29"/>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c r="BI355" s="32"/>
      <c r="BJ355" s="32"/>
      <c r="BK355" s="32"/>
      <c r="BL355" s="32"/>
      <c r="BM355" s="32"/>
      <c r="BN355" s="32"/>
      <c r="BO355" s="32"/>
      <c r="BP355" s="32"/>
      <c r="BQ355" s="32"/>
      <c r="BR355" s="32"/>
      <c r="BS355" s="32"/>
      <c r="BT355" s="32"/>
      <c r="BU355" s="32"/>
      <c r="BV355" s="32"/>
      <c r="BW355" s="32"/>
      <c r="BX355" s="32"/>
      <c r="BY355" s="32"/>
      <c r="BZ355" s="32"/>
      <c r="CA355" s="32"/>
      <c r="CB355" s="32"/>
      <c r="CC355" s="32"/>
      <c r="CD355" s="32"/>
      <c r="CE355" s="32"/>
      <c r="CF355" s="32"/>
      <c r="CG355" s="32"/>
      <c r="CH355" s="32"/>
      <c r="CI355" s="32"/>
      <c r="CJ355" s="32"/>
      <c r="CK355" s="32"/>
      <c r="CL355" s="32"/>
      <c r="CM355" s="32"/>
      <c r="CN355" s="32"/>
      <c r="CO355" s="32"/>
      <c r="CP355" s="32"/>
      <c r="CQ355" s="32"/>
    </row>
    <row r="356" spans="4:95" s="33" customFormat="1" ht="30" customHeight="1">
      <c r="D356" s="29"/>
      <c r="F356" s="29"/>
      <c r="G356" s="29"/>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c r="BI356" s="32"/>
      <c r="BJ356" s="32"/>
      <c r="BK356" s="32"/>
      <c r="BL356" s="32"/>
      <c r="BM356" s="32"/>
      <c r="BN356" s="32"/>
      <c r="BO356" s="32"/>
      <c r="BP356" s="32"/>
      <c r="BQ356" s="32"/>
      <c r="BR356" s="32"/>
      <c r="BS356" s="32"/>
      <c r="BT356" s="32"/>
      <c r="BU356" s="32"/>
      <c r="BV356" s="32"/>
      <c r="BW356" s="32"/>
      <c r="BX356" s="32"/>
      <c r="BY356" s="32"/>
      <c r="BZ356" s="32"/>
      <c r="CA356" s="32"/>
      <c r="CB356" s="32"/>
      <c r="CC356" s="32"/>
      <c r="CD356" s="32"/>
      <c r="CE356" s="32"/>
      <c r="CF356" s="32"/>
      <c r="CG356" s="32"/>
      <c r="CH356" s="32"/>
      <c r="CI356" s="32"/>
      <c r="CJ356" s="32"/>
      <c r="CK356" s="32"/>
      <c r="CL356" s="32"/>
      <c r="CM356" s="32"/>
      <c r="CN356" s="32"/>
      <c r="CO356" s="32"/>
      <c r="CP356" s="32"/>
      <c r="CQ356" s="32"/>
    </row>
    <row r="357" spans="4:95" s="33" customFormat="1" ht="30" customHeight="1">
      <c r="D357" s="29"/>
      <c r="F357" s="29"/>
      <c r="G357" s="29"/>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c r="BI357" s="32"/>
      <c r="BJ357" s="32"/>
      <c r="BK357" s="32"/>
      <c r="BL357" s="32"/>
      <c r="BM357" s="32"/>
      <c r="BN357" s="32"/>
      <c r="BO357" s="32"/>
      <c r="BP357" s="32"/>
      <c r="BQ357" s="32"/>
      <c r="BR357" s="32"/>
      <c r="BS357" s="32"/>
      <c r="BT357" s="32"/>
      <c r="BU357" s="32"/>
      <c r="BV357" s="32"/>
      <c r="BW357" s="32"/>
      <c r="BX357" s="32"/>
      <c r="BY357" s="32"/>
      <c r="BZ357" s="32"/>
      <c r="CA357" s="32"/>
      <c r="CB357" s="32"/>
      <c r="CC357" s="32"/>
      <c r="CD357" s="32"/>
      <c r="CE357" s="32"/>
      <c r="CF357" s="32"/>
      <c r="CG357" s="32"/>
      <c r="CH357" s="32"/>
      <c r="CI357" s="32"/>
      <c r="CJ357" s="32"/>
      <c r="CK357" s="32"/>
      <c r="CL357" s="32"/>
      <c r="CM357" s="32"/>
      <c r="CN357" s="32"/>
      <c r="CO357" s="32"/>
      <c r="CP357" s="32"/>
      <c r="CQ357" s="32"/>
    </row>
    <row r="358" spans="4:95" s="33" customFormat="1" ht="30" customHeight="1">
      <c r="D358" s="29"/>
      <c r="F358" s="29"/>
      <c r="G358" s="29"/>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c r="BF358" s="32"/>
      <c r="BG358" s="32"/>
      <c r="BH358" s="32"/>
      <c r="BI358" s="32"/>
      <c r="BJ358" s="32"/>
      <c r="BK358" s="32"/>
      <c r="BL358" s="32"/>
      <c r="BM358" s="32"/>
      <c r="BN358" s="32"/>
      <c r="BO358" s="32"/>
      <c r="BP358" s="32"/>
      <c r="BQ358" s="32"/>
      <c r="BR358" s="32"/>
      <c r="BS358" s="32"/>
      <c r="BT358" s="32"/>
      <c r="BU358" s="32"/>
      <c r="BV358" s="32"/>
      <c r="BW358" s="32"/>
      <c r="BX358" s="32"/>
      <c r="BY358" s="32"/>
      <c r="BZ358" s="32"/>
      <c r="CA358" s="32"/>
      <c r="CB358" s="32"/>
      <c r="CC358" s="32"/>
      <c r="CD358" s="32"/>
      <c r="CE358" s="32"/>
      <c r="CF358" s="32"/>
      <c r="CG358" s="32"/>
      <c r="CH358" s="32"/>
      <c r="CI358" s="32"/>
      <c r="CJ358" s="32"/>
      <c r="CK358" s="32"/>
      <c r="CL358" s="32"/>
      <c r="CM358" s="32"/>
      <c r="CN358" s="32"/>
      <c r="CO358" s="32"/>
      <c r="CP358" s="32"/>
      <c r="CQ358" s="32"/>
    </row>
    <row r="359" spans="4:95" s="33" customFormat="1" ht="30" customHeight="1">
      <c r="D359" s="29"/>
      <c r="F359" s="29"/>
      <c r="G359" s="29"/>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c r="BJ359" s="32"/>
      <c r="BK359" s="32"/>
      <c r="BL359" s="32"/>
      <c r="BM359" s="32"/>
      <c r="BN359" s="32"/>
      <c r="BO359" s="32"/>
      <c r="BP359" s="32"/>
      <c r="BQ359" s="32"/>
      <c r="BR359" s="32"/>
      <c r="BS359" s="32"/>
      <c r="BT359" s="32"/>
      <c r="BU359" s="32"/>
      <c r="BV359" s="32"/>
      <c r="BW359" s="32"/>
      <c r="BX359" s="32"/>
      <c r="BY359" s="32"/>
      <c r="BZ359" s="32"/>
      <c r="CA359" s="32"/>
      <c r="CB359" s="32"/>
      <c r="CC359" s="32"/>
      <c r="CD359" s="32"/>
      <c r="CE359" s="32"/>
      <c r="CF359" s="32"/>
      <c r="CG359" s="32"/>
      <c r="CH359" s="32"/>
      <c r="CI359" s="32"/>
      <c r="CJ359" s="32"/>
      <c r="CK359" s="32"/>
      <c r="CL359" s="32"/>
      <c r="CM359" s="32"/>
      <c r="CN359" s="32"/>
      <c r="CO359" s="32"/>
      <c r="CP359" s="32"/>
      <c r="CQ359" s="32"/>
    </row>
    <row r="360" spans="4:95" s="33" customFormat="1" ht="30" customHeight="1">
      <c r="D360" s="29"/>
      <c r="F360" s="29"/>
      <c r="G360" s="29"/>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c r="BF360" s="32"/>
      <c r="BG360" s="32"/>
      <c r="BH360" s="32"/>
      <c r="BI360" s="32"/>
      <c r="BJ360" s="32"/>
      <c r="BK360" s="32"/>
      <c r="BL360" s="32"/>
      <c r="BM360" s="32"/>
      <c r="BN360" s="32"/>
      <c r="BO360" s="32"/>
      <c r="BP360" s="32"/>
      <c r="BQ360" s="32"/>
      <c r="BR360" s="32"/>
      <c r="BS360" s="32"/>
      <c r="BT360" s="32"/>
      <c r="BU360" s="32"/>
      <c r="BV360" s="32"/>
      <c r="BW360" s="32"/>
      <c r="BX360" s="32"/>
      <c r="BY360" s="32"/>
      <c r="BZ360" s="32"/>
      <c r="CA360" s="32"/>
      <c r="CB360" s="32"/>
      <c r="CC360" s="32"/>
      <c r="CD360" s="32"/>
      <c r="CE360" s="32"/>
      <c r="CF360" s="32"/>
      <c r="CG360" s="32"/>
      <c r="CH360" s="32"/>
      <c r="CI360" s="32"/>
      <c r="CJ360" s="32"/>
      <c r="CK360" s="32"/>
      <c r="CL360" s="32"/>
      <c r="CM360" s="32"/>
      <c r="CN360" s="32"/>
      <c r="CO360" s="32"/>
      <c r="CP360" s="32"/>
      <c r="CQ360" s="32"/>
    </row>
    <row r="361" spans="4:95" s="33" customFormat="1" ht="30" customHeight="1">
      <c r="D361" s="29"/>
      <c r="F361" s="29"/>
      <c r="G361" s="29"/>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c r="BF361" s="32"/>
      <c r="BG361" s="32"/>
      <c r="BH361" s="32"/>
      <c r="BI361" s="32"/>
      <c r="BJ361" s="32"/>
      <c r="BK361" s="32"/>
      <c r="BL361" s="32"/>
      <c r="BM361" s="32"/>
      <c r="BN361" s="32"/>
      <c r="BO361" s="32"/>
      <c r="BP361" s="32"/>
      <c r="BQ361" s="32"/>
      <c r="BR361" s="32"/>
      <c r="BS361" s="32"/>
      <c r="BT361" s="32"/>
      <c r="BU361" s="32"/>
      <c r="BV361" s="32"/>
      <c r="BW361" s="32"/>
      <c r="BX361" s="32"/>
      <c r="BY361" s="32"/>
      <c r="BZ361" s="32"/>
      <c r="CA361" s="32"/>
      <c r="CB361" s="32"/>
      <c r="CC361" s="32"/>
      <c r="CD361" s="32"/>
      <c r="CE361" s="32"/>
      <c r="CF361" s="32"/>
      <c r="CG361" s="32"/>
      <c r="CH361" s="32"/>
      <c r="CI361" s="32"/>
      <c r="CJ361" s="32"/>
      <c r="CK361" s="32"/>
      <c r="CL361" s="32"/>
      <c r="CM361" s="32"/>
      <c r="CN361" s="32"/>
      <c r="CO361" s="32"/>
      <c r="CP361" s="32"/>
      <c r="CQ361" s="32"/>
    </row>
    <row r="362" spans="4:95" s="33" customFormat="1" ht="30" customHeight="1">
      <c r="D362" s="29"/>
      <c r="F362" s="29"/>
      <c r="G362" s="29"/>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c r="BA362" s="32"/>
      <c r="BB362" s="32"/>
      <c r="BC362" s="32"/>
      <c r="BD362" s="32"/>
      <c r="BE362" s="32"/>
      <c r="BF362" s="32"/>
      <c r="BG362" s="32"/>
      <c r="BH362" s="32"/>
      <c r="BI362" s="32"/>
      <c r="BJ362" s="32"/>
      <c r="BK362" s="32"/>
      <c r="BL362" s="32"/>
      <c r="BM362" s="32"/>
      <c r="BN362" s="32"/>
      <c r="BO362" s="32"/>
      <c r="BP362" s="32"/>
      <c r="BQ362" s="32"/>
      <c r="BR362" s="32"/>
      <c r="BS362" s="32"/>
      <c r="BT362" s="32"/>
      <c r="BU362" s="32"/>
      <c r="BV362" s="32"/>
      <c r="BW362" s="32"/>
      <c r="BX362" s="32"/>
      <c r="BY362" s="32"/>
      <c r="BZ362" s="32"/>
      <c r="CA362" s="32"/>
      <c r="CB362" s="32"/>
      <c r="CC362" s="32"/>
      <c r="CD362" s="32"/>
      <c r="CE362" s="32"/>
      <c r="CF362" s="32"/>
      <c r="CG362" s="32"/>
      <c r="CH362" s="32"/>
      <c r="CI362" s="32"/>
      <c r="CJ362" s="32"/>
      <c r="CK362" s="32"/>
      <c r="CL362" s="32"/>
      <c r="CM362" s="32"/>
      <c r="CN362" s="32"/>
      <c r="CO362" s="32"/>
      <c r="CP362" s="32"/>
      <c r="CQ362" s="32"/>
    </row>
    <row r="363" spans="4:95" s="33" customFormat="1" ht="30" customHeight="1">
      <c r="D363" s="29"/>
      <c r="F363" s="29"/>
      <c r="G363" s="29"/>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c r="BI363" s="32"/>
      <c r="BJ363" s="32"/>
      <c r="BK363" s="32"/>
      <c r="BL363" s="32"/>
      <c r="BM363" s="32"/>
      <c r="BN363" s="32"/>
      <c r="BO363" s="32"/>
      <c r="BP363" s="32"/>
      <c r="BQ363" s="32"/>
      <c r="BR363" s="32"/>
      <c r="BS363" s="32"/>
      <c r="BT363" s="32"/>
      <c r="BU363" s="32"/>
      <c r="BV363" s="32"/>
      <c r="BW363" s="32"/>
      <c r="BX363" s="32"/>
      <c r="BY363" s="32"/>
      <c r="BZ363" s="32"/>
      <c r="CA363" s="32"/>
      <c r="CB363" s="32"/>
      <c r="CC363" s="32"/>
      <c r="CD363" s="32"/>
      <c r="CE363" s="32"/>
      <c r="CF363" s="32"/>
      <c r="CG363" s="32"/>
      <c r="CH363" s="32"/>
      <c r="CI363" s="32"/>
      <c r="CJ363" s="32"/>
      <c r="CK363" s="32"/>
      <c r="CL363" s="32"/>
      <c r="CM363" s="32"/>
      <c r="CN363" s="32"/>
      <c r="CO363" s="32"/>
      <c r="CP363" s="32"/>
      <c r="CQ363" s="32"/>
    </row>
    <row r="364" spans="4:95" s="33" customFormat="1" ht="30" customHeight="1">
      <c r="D364" s="29"/>
      <c r="F364" s="29"/>
      <c r="G364" s="29"/>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c r="BJ364" s="32"/>
      <c r="BK364" s="32"/>
      <c r="BL364" s="32"/>
      <c r="BM364" s="32"/>
      <c r="BN364" s="32"/>
      <c r="BO364" s="32"/>
      <c r="BP364" s="32"/>
      <c r="BQ364" s="32"/>
      <c r="BR364" s="32"/>
      <c r="BS364" s="32"/>
      <c r="BT364" s="32"/>
      <c r="BU364" s="32"/>
      <c r="BV364" s="32"/>
      <c r="BW364" s="32"/>
      <c r="BX364" s="32"/>
      <c r="BY364" s="32"/>
      <c r="BZ364" s="32"/>
      <c r="CA364" s="32"/>
      <c r="CB364" s="32"/>
      <c r="CC364" s="32"/>
      <c r="CD364" s="32"/>
      <c r="CE364" s="32"/>
      <c r="CF364" s="32"/>
      <c r="CG364" s="32"/>
      <c r="CH364" s="32"/>
      <c r="CI364" s="32"/>
      <c r="CJ364" s="32"/>
      <c r="CK364" s="32"/>
      <c r="CL364" s="32"/>
      <c r="CM364" s="32"/>
      <c r="CN364" s="32"/>
      <c r="CO364" s="32"/>
      <c r="CP364" s="32"/>
      <c r="CQ364" s="32"/>
    </row>
    <row r="365" spans="4:95" s="33" customFormat="1" ht="30" customHeight="1">
      <c r="D365" s="29"/>
      <c r="F365" s="29"/>
      <c r="G365" s="29"/>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c r="BI365" s="32"/>
      <c r="BJ365" s="32"/>
      <c r="BK365" s="32"/>
      <c r="BL365" s="32"/>
      <c r="BM365" s="32"/>
      <c r="BN365" s="32"/>
      <c r="BO365" s="32"/>
      <c r="BP365" s="32"/>
      <c r="BQ365" s="32"/>
      <c r="BR365" s="32"/>
      <c r="BS365" s="32"/>
      <c r="BT365" s="32"/>
      <c r="BU365" s="32"/>
      <c r="BV365" s="32"/>
      <c r="BW365" s="32"/>
      <c r="BX365" s="32"/>
      <c r="BY365" s="32"/>
      <c r="BZ365" s="32"/>
      <c r="CA365" s="32"/>
      <c r="CB365" s="32"/>
      <c r="CC365" s="32"/>
      <c r="CD365" s="32"/>
      <c r="CE365" s="32"/>
      <c r="CF365" s="32"/>
      <c r="CG365" s="32"/>
      <c r="CH365" s="32"/>
      <c r="CI365" s="32"/>
      <c r="CJ365" s="32"/>
      <c r="CK365" s="32"/>
      <c r="CL365" s="32"/>
      <c r="CM365" s="32"/>
      <c r="CN365" s="32"/>
      <c r="CO365" s="32"/>
      <c r="CP365" s="32"/>
      <c r="CQ365" s="32"/>
    </row>
    <row r="366" spans="4:95" s="33" customFormat="1" ht="30" customHeight="1">
      <c r="D366" s="29"/>
      <c r="F366" s="29"/>
      <c r="G366" s="29"/>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c r="BI366" s="32"/>
      <c r="BJ366" s="32"/>
      <c r="BK366" s="32"/>
      <c r="BL366" s="32"/>
      <c r="BM366" s="32"/>
      <c r="BN366" s="32"/>
      <c r="BO366" s="32"/>
      <c r="BP366" s="32"/>
      <c r="BQ366" s="32"/>
      <c r="BR366" s="32"/>
      <c r="BS366" s="32"/>
      <c r="BT366" s="32"/>
      <c r="BU366" s="32"/>
      <c r="BV366" s="32"/>
      <c r="BW366" s="32"/>
      <c r="BX366" s="32"/>
      <c r="BY366" s="32"/>
      <c r="BZ366" s="32"/>
      <c r="CA366" s="32"/>
      <c r="CB366" s="32"/>
      <c r="CC366" s="32"/>
      <c r="CD366" s="32"/>
      <c r="CE366" s="32"/>
      <c r="CF366" s="32"/>
      <c r="CG366" s="32"/>
      <c r="CH366" s="32"/>
      <c r="CI366" s="32"/>
      <c r="CJ366" s="32"/>
      <c r="CK366" s="32"/>
      <c r="CL366" s="32"/>
      <c r="CM366" s="32"/>
      <c r="CN366" s="32"/>
      <c r="CO366" s="32"/>
      <c r="CP366" s="32"/>
      <c r="CQ366" s="32"/>
    </row>
    <row r="367" spans="4:95" s="33" customFormat="1" ht="30" customHeight="1">
      <c r="D367" s="29"/>
      <c r="F367" s="29"/>
      <c r="G367" s="29"/>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c r="BF367" s="32"/>
      <c r="BG367" s="32"/>
      <c r="BH367" s="32"/>
      <c r="BI367" s="32"/>
      <c r="BJ367" s="32"/>
      <c r="BK367" s="32"/>
      <c r="BL367" s="32"/>
      <c r="BM367" s="32"/>
      <c r="BN367" s="32"/>
      <c r="BO367" s="32"/>
      <c r="BP367" s="32"/>
      <c r="BQ367" s="32"/>
      <c r="BR367" s="32"/>
      <c r="BS367" s="32"/>
      <c r="BT367" s="32"/>
      <c r="BU367" s="32"/>
      <c r="BV367" s="32"/>
      <c r="BW367" s="32"/>
      <c r="BX367" s="32"/>
      <c r="BY367" s="32"/>
      <c r="BZ367" s="32"/>
      <c r="CA367" s="32"/>
      <c r="CB367" s="32"/>
      <c r="CC367" s="32"/>
      <c r="CD367" s="32"/>
      <c r="CE367" s="32"/>
      <c r="CF367" s="32"/>
      <c r="CG367" s="32"/>
      <c r="CH367" s="32"/>
      <c r="CI367" s="32"/>
      <c r="CJ367" s="32"/>
      <c r="CK367" s="32"/>
      <c r="CL367" s="32"/>
      <c r="CM367" s="32"/>
      <c r="CN367" s="32"/>
      <c r="CO367" s="32"/>
      <c r="CP367" s="32"/>
      <c r="CQ367" s="32"/>
    </row>
    <row r="368" spans="4:95" s="33" customFormat="1" ht="30" customHeight="1">
      <c r="D368" s="29"/>
      <c r="F368" s="29"/>
      <c r="G368" s="29"/>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32"/>
      <c r="BB368" s="32"/>
      <c r="BC368" s="32"/>
      <c r="BD368" s="32"/>
      <c r="BE368" s="32"/>
      <c r="BF368" s="32"/>
      <c r="BG368" s="32"/>
      <c r="BH368" s="32"/>
      <c r="BI368" s="32"/>
      <c r="BJ368" s="32"/>
      <c r="BK368" s="32"/>
      <c r="BL368" s="32"/>
      <c r="BM368" s="32"/>
      <c r="BN368" s="32"/>
      <c r="BO368" s="32"/>
      <c r="BP368" s="32"/>
      <c r="BQ368" s="32"/>
      <c r="BR368" s="32"/>
      <c r="BS368" s="32"/>
      <c r="BT368" s="32"/>
      <c r="BU368" s="32"/>
      <c r="BV368" s="32"/>
      <c r="BW368" s="32"/>
      <c r="BX368" s="32"/>
      <c r="BY368" s="32"/>
      <c r="BZ368" s="32"/>
      <c r="CA368" s="32"/>
      <c r="CB368" s="32"/>
      <c r="CC368" s="32"/>
      <c r="CD368" s="32"/>
      <c r="CE368" s="32"/>
      <c r="CF368" s="32"/>
      <c r="CG368" s="32"/>
      <c r="CH368" s="32"/>
      <c r="CI368" s="32"/>
      <c r="CJ368" s="32"/>
      <c r="CK368" s="32"/>
      <c r="CL368" s="32"/>
      <c r="CM368" s="32"/>
      <c r="CN368" s="32"/>
      <c r="CO368" s="32"/>
      <c r="CP368" s="32"/>
      <c r="CQ368" s="32"/>
    </row>
    <row r="369" spans="4:95" s="33" customFormat="1" ht="30" customHeight="1">
      <c r="D369" s="29"/>
      <c r="F369" s="29"/>
      <c r="G369" s="29"/>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c r="BF369" s="32"/>
      <c r="BG369" s="32"/>
      <c r="BH369" s="32"/>
      <c r="BI369" s="32"/>
      <c r="BJ369" s="32"/>
      <c r="BK369" s="32"/>
      <c r="BL369" s="32"/>
      <c r="BM369" s="32"/>
      <c r="BN369" s="32"/>
      <c r="BO369" s="32"/>
      <c r="BP369" s="32"/>
      <c r="BQ369" s="32"/>
      <c r="BR369" s="32"/>
      <c r="BS369" s="32"/>
      <c r="BT369" s="32"/>
      <c r="BU369" s="32"/>
      <c r="BV369" s="32"/>
      <c r="BW369" s="32"/>
      <c r="BX369" s="32"/>
      <c r="BY369" s="32"/>
      <c r="BZ369" s="32"/>
      <c r="CA369" s="32"/>
      <c r="CB369" s="32"/>
      <c r="CC369" s="32"/>
      <c r="CD369" s="32"/>
      <c r="CE369" s="32"/>
      <c r="CF369" s="32"/>
      <c r="CG369" s="32"/>
      <c r="CH369" s="32"/>
      <c r="CI369" s="32"/>
      <c r="CJ369" s="32"/>
      <c r="CK369" s="32"/>
      <c r="CL369" s="32"/>
      <c r="CM369" s="32"/>
      <c r="CN369" s="32"/>
      <c r="CO369" s="32"/>
      <c r="CP369" s="32"/>
      <c r="CQ369" s="32"/>
    </row>
    <row r="370" spans="4:95" s="33" customFormat="1" ht="30" customHeight="1">
      <c r="D370" s="29"/>
      <c r="F370" s="29"/>
      <c r="G370" s="29"/>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32"/>
      <c r="BB370" s="32"/>
      <c r="BC370" s="32"/>
      <c r="BD370" s="32"/>
      <c r="BE370" s="32"/>
      <c r="BF370" s="32"/>
      <c r="BG370" s="32"/>
      <c r="BH370" s="32"/>
      <c r="BI370" s="32"/>
      <c r="BJ370" s="32"/>
      <c r="BK370" s="32"/>
      <c r="BL370" s="32"/>
      <c r="BM370" s="32"/>
      <c r="BN370" s="32"/>
      <c r="BO370" s="32"/>
      <c r="BP370" s="32"/>
      <c r="BQ370" s="32"/>
      <c r="BR370" s="32"/>
      <c r="BS370" s="32"/>
      <c r="BT370" s="32"/>
      <c r="BU370" s="32"/>
      <c r="BV370" s="32"/>
      <c r="BW370" s="32"/>
      <c r="BX370" s="32"/>
      <c r="BY370" s="32"/>
      <c r="BZ370" s="32"/>
      <c r="CA370" s="32"/>
      <c r="CB370" s="32"/>
      <c r="CC370" s="32"/>
      <c r="CD370" s="32"/>
      <c r="CE370" s="32"/>
      <c r="CF370" s="32"/>
      <c r="CG370" s="32"/>
      <c r="CH370" s="32"/>
      <c r="CI370" s="32"/>
      <c r="CJ370" s="32"/>
      <c r="CK370" s="32"/>
      <c r="CL370" s="32"/>
      <c r="CM370" s="32"/>
      <c r="CN370" s="32"/>
      <c r="CO370" s="32"/>
      <c r="CP370" s="32"/>
      <c r="CQ370" s="32"/>
    </row>
    <row r="371" spans="4:95" s="33" customFormat="1" ht="30" customHeight="1">
      <c r="D371" s="29"/>
      <c r="F371" s="29"/>
      <c r="G371" s="29"/>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32"/>
      <c r="BB371" s="32"/>
      <c r="BC371" s="32"/>
      <c r="BD371" s="32"/>
      <c r="BE371" s="32"/>
      <c r="BF371" s="32"/>
      <c r="BG371" s="32"/>
      <c r="BH371" s="32"/>
      <c r="BI371" s="32"/>
      <c r="BJ371" s="32"/>
      <c r="BK371" s="32"/>
      <c r="BL371" s="32"/>
      <c r="BM371" s="32"/>
      <c r="BN371" s="32"/>
      <c r="BO371" s="32"/>
      <c r="BP371" s="32"/>
      <c r="BQ371" s="32"/>
      <c r="BR371" s="32"/>
      <c r="BS371" s="32"/>
      <c r="BT371" s="32"/>
      <c r="BU371" s="32"/>
      <c r="BV371" s="32"/>
      <c r="BW371" s="32"/>
      <c r="BX371" s="32"/>
      <c r="BY371" s="32"/>
      <c r="BZ371" s="32"/>
      <c r="CA371" s="32"/>
      <c r="CB371" s="32"/>
      <c r="CC371" s="32"/>
      <c r="CD371" s="32"/>
      <c r="CE371" s="32"/>
      <c r="CF371" s="32"/>
      <c r="CG371" s="32"/>
      <c r="CH371" s="32"/>
      <c r="CI371" s="32"/>
      <c r="CJ371" s="32"/>
      <c r="CK371" s="32"/>
      <c r="CL371" s="32"/>
      <c r="CM371" s="32"/>
      <c r="CN371" s="32"/>
      <c r="CO371" s="32"/>
      <c r="CP371" s="32"/>
      <c r="CQ371" s="32"/>
    </row>
    <row r="372" spans="4:95" s="33" customFormat="1" ht="30" customHeight="1">
      <c r="D372" s="29"/>
      <c r="F372" s="29"/>
      <c r="G372" s="29"/>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32"/>
      <c r="BB372" s="32"/>
      <c r="BC372" s="32"/>
      <c r="BD372" s="32"/>
      <c r="BE372" s="32"/>
      <c r="BF372" s="32"/>
      <c r="BG372" s="32"/>
      <c r="BH372" s="32"/>
      <c r="BI372" s="32"/>
      <c r="BJ372" s="32"/>
      <c r="BK372" s="32"/>
      <c r="BL372" s="32"/>
      <c r="BM372" s="32"/>
      <c r="BN372" s="32"/>
      <c r="BO372" s="32"/>
      <c r="BP372" s="32"/>
      <c r="BQ372" s="32"/>
      <c r="BR372" s="32"/>
      <c r="BS372" s="32"/>
      <c r="BT372" s="32"/>
      <c r="BU372" s="32"/>
      <c r="BV372" s="32"/>
      <c r="BW372" s="32"/>
      <c r="BX372" s="32"/>
      <c r="BY372" s="32"/>
      <c r="BZ372" s="32"/>
      <c r="CA372" s="32"/>
      <c r="CB372" s="32"/>
      <c r="CC372" s="32"/>
      <c r="CD372" s="32"/>
      <c r="CE372" s="32"/>
      <c r="CF372" s="32"/>
      <c r="CG372" s="32"/>
      <c r="CH372" s="32"/>
      <c r="CI372" s="32"/>
      <c r="CJ372" s="32"/>
      <c r="CK372" s="32"/>
      <c r="CL372" s="32"/>
      <c r="CM372" s="32"/>
      <c r="CN372" s="32"/>
      <c r="CO372" s="32"/>
      <c r="CP372" s="32"/>
      <c r="CQ372" s="32"/>
    </row>
    <row r="373" spans="4:95" s="33" customFormat="1" ht="30" customHeight="1">
      <c r="D373" s="29"/>
      <c r="F373" s="29"/>
      <c r="G373" s="29"/>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c r="BA373" s="32"/>
      <c r="BB373" s="32"/>
      <c r="BC373" s="32"/>
      <c r="BD373" s="32"/>
      <c r="BE373" s="32"/>
      <c r="BF373" s="32"/>
      <c r="BG373" s="32"/>
      <c r="BH373" s="32"/>
      <c r="BI373" s="32"/>
      <c r="BJ373" s="32"/>
      <c r="BK373" s="32"/>
      <c r="BL373" s="32"/>
      <c r="BM373" s="32"/>
      <c r="BN373" s="32"/>
      <c r="BO373" s="32"/>
      <c r="BP373" s="32"/>
      <c r="BQ373" s="32"/>
      <c r="BR373" s="32"/>
      <c r="BS373" s="32"/>
      <c r="BT373" s="32"/>
      <c r="BU373" s="32"/>
      <c r="BV373" s="32"/>
      <c r="BW373" s="32"/>
      <c r="BX373" s="32"/>
      <c r="BY373" s="32"/>
      <c r="BZ373" s="32"/>
      <c r="CA373" s="32"/>
      <c r="CB373" s="32"/>
      <c r="CC373" s="32"/>
      <c r="CD373" s="32"/>
      <c r="CE373" s="32"/>
      <c r="CF373" s="32"/>
      <c r="CG373" s="32"/>
      <c r="CH373" s="32"/>
      <c r="CI373" s="32"/>
      <c r="CJ373" s="32"/>
      <c r="CK373" s="32"/>
      <c r="CL373" s="32"/>
      <c r="CM373" s="32"/>
      <c r="CN373" s="32"/>
      <c r="CO373" s="32"/>
      <c r="CP373" s="32"/>
      <c r="CQ373" s="32"/>
    </row>
    <row r="374" spans="4:95" s="33" customFormat="1" ht="30" customHeight="1">
      <c r="D374" s="29"/>
      <c r="F374" s="29"/>
      <c r="G374" s="29"/>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32"/>
      <c r="BB374" s="32"/>
      <c r="BC374" s="32"/>
      <c r="BD374" s="32"/>
      <c r="BE374" s="32"/>
      <c r="BF374" s="32"/>
      <c r="BG374" s="32"/>
      <c r="BH374" s="32"/>
      <c r="BI374" s="32"/>
      <c r="BJ374" s="32"/>
      <c r="BK374" s="32"/>
      <c r="BL374" s="32"/>
      <c r="BM374" s="32"/>
      <c r="BN374" s="32"/>
      <c r="BO374" s="32"/>
      <c r="BP374" s="32"/>
      <c r="BQ374" s="32"/>
      <c r="BR374" s="32"/>
      <c r="BS374" s="32"/>
      <c r="BT374" s="32"/>
      <c r="BU374" s="32"/>
      <c r="BV374" s="32"/>
      <c r="BW374" s="32"/>
      <c r="BX374" s="32"/>
      <c r="BY374" s="32"/>
      <c r="BZ374" s="32"/>
      <c r="CA374" s="32"/>
      <c r="CB374" s="32"/>
      <c r="CC374" s="32"/>
      <c r="CD374" s="32"/>
      <c r="CE374" s="32"/>
      <c r="CF374" s="32"/>
      <c r="CG374" s="32"/>
      <c r="CH374" s="32"/>
      <c r="CI374" s="32"/>
      <c r="CJ374" s="32"/>
      <c r="CK374" s="32"/>
      <c r="CL374" s="32"/>
      <c r="CM374" s="32"/>
      <c r="CN374" s="32"/>
      <c r="CO374" s="32"/>
      <c r="CP374" s="32"/>
      <c r="CQ374" s="32"/>
    </row>
    <row r="375" spans="4:95" s="33" customFormat="1" ht="30" customHeight="1">
      <c r="D375" s="29"/>
      <c r="F375" s="29"/>
      <c r="G375" s="29"/>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c r="BA375" s="32"/>
      <c r="BB375" s="32"/>
      <c r="BC375" s="32"/>
      <c r="BD375" s="32"/>
      <c r="BE375" s="32"/>
      <c r="BF375" s="32"/>
      <c r="BG375" s="32"/>
      <c r="BH375" s="32"/>
      <c r="BI375" s="32"/>
      <c r="BJ375" s="32"/>
      <c r="BK375" s="32"/>
      <c r="BL375" s="32"/>
      <c r="BM375" s="32"/>
      <c r="BN375" s="32"/>
      <c r="BO375" s="32"/>
      <c r="BP375" s="32"/>
      <c r="BQ375" s="32"/>
      <c r="BR375" s="32"/>
      <c r="BS375" s="32"/>
      <c r="BT375" s="32"/>
      <c r="BU375" s="32"/>
      <c r="BV375" s="32"/>
      <c r="BW375" s="32"/>
      <c r="BX375" s="32"/>
      <c r="BY375" s="32"/>
      <c r="BZ375" s="32"/>
      <c r="CA375" s="32"/>
      <c r="CB375" s="32"/>
      <c r="CC375" s="32"/>
      <c r="CD375" s="32"/>
      <c r="CE375" s="32"/>
      <c r="CF375" s="32"/>
      <c r="CG375" s="32"/>
      <c r="CH375" s="32"/>
      <c r="CI375" s="32"/>
      <c r="CJ375" s="32"/>
      <c r="CK375" s="32"/>
      <c r="CL375" s="32"/>
      <c r="CM375" s="32"/>
      <c r="CN375" s="32"/>
      <c r="CO375" s="32"/>
      <c r="CP375" s="32"/>
      <c r="CQ375" s="32"/>
    </row>
    <row r="376" spans="4:95" s="33" customFormat="1" ht="30" customHeight="1">
      <c r="D376" s="29"/>
      <c r="F376" s="29"/>
      <c r="G376" s="29"/>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c r="BA376" s="32"/>
      <c r="BB376" s="32"/>
      <c r="BC376" s="32"/>
      <c r="BD376" s="32"/>
      <c r="BE376" s="32"/>
      <c r="BF376" s="32"/>
      <c r="BG376" s="32"/>
      <c r="BH376" s="32"/>
      <c r="BI376" s="32"/>
      <c r="BJ376" s="32"/>
      <c r="BK376" s="32"/>
      <c r="BL376" s="32"/>
      <c r="BM376" s="32"/>
      <c r="BN376" s="32"/>
      <c r="BO376" s="32"/>
      <c r="BP376" s="32"/>
      <c r="BQ376" s="32"/>
      <c r="BR376" s="32"/>
      <c r="BS376" s="32"/>
      <c r="BT376" s="32"/>
      <c r="BU376" s="32"/>
      <c r="BV376" s="32"/>
      <c r="BW376" s="32"/>
      <c r="BX376" s="32"/>
      <c r="BY376" s="32"/>
      <c r="BZ376" s="32"/>
      <c r="CA376" s="32"/>
      <c r="CB376" s="32"/>
      <c r="CC376" s="32"/>
      <c r="CD376" s="32"/>
      <c r="CE376" s="32"/>
      <c r="CF376" s="32"/>
      <c r="CG376" s="32"/>
      <c r="CH376" s="32"/>
      <c r="CI376" s="32"/>
      <c r="CJ376" s="32"/>
      <c r="CK376" s="32"/>
      <c r="CL376" s="32"/>
      <c r="CM376" s="32"/>
      <c r="CN376" s="32"/>
      <c r="CO376" s="32"/>
      <c r="CP376" s="32"/>
      <c r="CQ376" s="32"/>
    </row>
    <row r="377" spans="4:95" s="33" customFormat="1" ht="30" customHeight="1">
      <c r="D377" s="29"/>
      <c r="F377" s="29"/>
      <c r="G377" s="29"/>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c r="BA377" s="32"/>
      <c r="BB377" s="32"/>
      <c r="BC377" s="32"/>
      <c r="BD377" s="32"/>
      <c r="BE377" s="32"/>
      <c r="BF377" s="32"/>
      <c r="BG377" s="32"/>
      <c r="BH377" s="32"/>
      <c r="BI377" s="32"/>
      <c r="BJ377" s="32"/>
      <c r="BK377" s="32"/>
      <c r="BL377" s="32"/>
      <c r="BM377" s="32"/>
      <c r="BN377" s="32"/>
      <c r="BO377" s="32"/>
      <c r="BP377" s="32"/>
      <c r="BQ377" s="32"/>
      <c r="BR377" s="32"/>
      <c r="BS377" s="32"/>
      <c r="BT377" s="32"/>
      <c r="BU377" s="32"/>
      <c r="BV377" s="32"/>
      <c r="BW377" s="32"/>
      <c r="BX377" s="32"/>
      <c r="BY377" s="32"/>
      <c r="BZ377" s="32"/>
      <c r="CA377" s="32"/>
      <c r="CB377" s="32"/>
      <c r="CC377" s="32"/>
      <c r="CD377" s="32"/>
      <c r="CE377" s="32"/>
      <c r="CF377" s="32"/>
      <c r="CG377" s="32"/>
      <c r="CH377" s="32"/>
      <c r="CI377" s="32"/>
      <c r="CJ377" s="32"/>
      <c r="CK377" s="32"/>
      <c r="CL377" s="32"/>
      <c r="CM377" s="32"/>
      <c r="CN377" s="32"/>
      <c r="CO377" s="32"/>
      <c r="CP377" s="32"/>
      <c r="CQ377" s="32"/>
    </row>
    <row r="378" spans="4:95" s="33" customFormat="1" ht="30" customHeight="1">
      <c r="D378" s="29"/>
      <c r="F378" s="29"/>
      <c r="G378" s="29"/>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c r="BA378" s="32"/>
      <c r="BB378" s="32"/>
      <c r="BC378" s="32"/>
      <c r="BD378" s="32"/>
      <c r="BE378" s="32"/>
      <c r="BF378" s="32"/>
      <c r="BG378" s="32"/>
      <c r="BH378" s="32"/>
      <c r="BI378" s="32"/>
      <c r="BJ378" s="32"/>
      <c r="BK378" s="32"/>
      <c r="BL378" s="32"/>
      <c r="BM378" s="32"/>
      <c r="BN378" s="32"/>
      <c r="BO378" s="32"/>
      <c r="BP378" s="32"/>
      <c r="BQ378" s="32"/>
      <c r="BR378" s="32"/>
      <c r="BS378" s="32"/>
      <c r="BT378" s="32"/>
      <c r="BU378" s="32"/>
      <c r="BV378" s="32"/>
      <c r="BW378" s="32"/>
      <c r="BX378" s="32"/>
      <c r="BY378" s="32"/>
      <c r="BZ378" s="32"/>
      <c r="CA378" s="32"/>
      <c r="CB378" s="32"/>
      <c r="CC378" s="32"/>
      <c r="CD378" s="32"/>
      <c r="CE378" s="32"/>
      <c r="CF378" s="32"/>
      <c r="CG378" s="32"/>
      <c r="CH378" s="32"/>
      <c r="CI378" s="32"/>
      <c r="CJ378" s="32"/>
      <c r="CK378" s="32"/>
      <c r="CL378" s="32"/>
      <c r="CM378" s="32"/>
      <c r="CN378" s="32"/>
      <c r="CO378" s="32"/>
      <c r="CP378" s="32"/>
      <c r="CQ378" s="32"/>
    </row>
    <row r="379" spans="4:95" s="33" customFormat="1" ht="30" customHeight="1">
      <c r="D379" s="29"/>
      <c r="F379" s="29"/>
      <c r="G379" s="29"/>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c r="BA379" s="32"/>
      <c r="BB379" s="32"/>
      <c r="BC379" s="32"/>
      <c r="BD379" s="32"/>
      <c r="BE379" s="32"/>
      <c r="BF379" s="32"/>
      <c r="BG379" s="32"/>
      <c r="BH379" s="32"/>
      <c r="BI379" s="32"/>
      <c r="BJ379" s="32"/>
      <c r="BK379" s="32"/>
      <c r="BL379" s="32"/>
      <c r="BM379" s="32"/>
      <c r="BN379" s="32"/>
      <c r="BO379" s="32"/>
      <c r="BP379" s="32"/>
      <c r="BQ379" s="32"/>
      <c r="BR379" s="32"/>
      <c r="BS379" s="32"/>
      <c r="BT379" s="32"/>
      <c r="BU379" s="32"/>
      <c r="BV379" s="32"/>
      <c r="BW379" s="32"/>
      <c r="BX379" s="32"/>
      <c r="BY379" s="32"/>
      <c r="BZ379" s="32"/>
      <c r="CA379" s="32"/>
      <c r="CB379" s="32"/>
      <c r="CC379" s="32"/>
      <c r="CD379" s="32"/>
      <c r="CE379" s="32"/>
      <c r="CF379" s="32"/>
      <c r="CG379" s="32"/>
      <c r="CH379" s="32"/>
      <c r="CI379" s="32"/>
      <c r="CJ379" s="32"/>
      <c r="CK379" s="32"/>
      <c r="CL379" s="32"/>
      <c r="CM379" s="32"/>
      <c r="CN379" s="32"/>
      <c r="CO379" s="32"/>
      <c r="CP379" s="32"/>
      <c r="CQ379" s="32"/>
    </row>
    <row r="380" spans="4:95" s="33" customFormat="1" ht="30" customHeight="1">
      <c r="D380" s="29"/>
      <c r="F380" s="29"/>
      <c r="G380" s="29"/>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32"/>
      <c r="BH380" s="32"/>
      <c r="BI380" s="32"/>
      <c r="BJ380" s="32"/>
      <c r="BK380" s="32"/>
      <c r="BL380" s="32"/>
      <c r="BM380" s="32"/>
      <c r="BN380" s="32"/>
      <c r="BO380" s="32"/>
      <c r="BP380" s="32"/>
      <c r="BQ380" s="32"/>
      <c r="BR380" s="32"/>
      <c r="BS380" s="32"/>
      <c r="BT380" s="32"/>
      <c r="BU380" s="32"/>
      <c r="BV380" s="32"/>
      <c r="BW380" s="32"/>
      <c r="BX380" s="32"/>
      <c r="BY380" s="32"/>
      <c r="BZ380" s="32"/>
      <c r="CA380" s="32"/>
      <c r="CB380" s="32"/>
      <c r="CC380" s="32"/>
      <c r="CD380" s="32"/>
      <c r="CE380" s="32"/>
      <c r="CF380" s="32"/>
      <c r="CG380" s="32"/>
      <c r="CH380" s="32"/>
      <c r="CI380" s="32"/>
      <c r="CJ380" s="32"/>
      <c r="CK380" s="32"/>
      <c r="CL380" s="32"/>
      <c r="CM380" s="32"/>
      <c r="CN380" s="32"/>
      <c r="CO380" s="32"/>
      <c r="CP380" s="32"/>
      <c r="CQ380" s="32"/>
    </row>
    <row r="381" spans="4:95" s="33" customFormat="1" ht="30" customHeight="1">
      <c r="D381" s="29"/>
      <c r="F381" s="29"/>
      <c r="G381" s="29"/>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c r="BI381" s="32"/>
      <c r="BJ381" s="32"/>
      <c r="BK381" s="32"/>
      <c r="BL381" s="32"/>
      <c r="BM381" s="32"/>
      <c r="BN381" s="32"/>
      <c r="BO381" s="32"/>
      <c r="BP381" s="32"/>
      <c r="BQ381" s="32"/>
      <c r="BR381" s="32"/>
      <c r="BS381" s="32"/>
      <c r="BT381" s="32"/>
      <c r="BU381" s="32"/>
      <c r="BV381" s="32"/>
      <c r="BW381" s="32"/>
      <c r="BX381" s="32"/>
      <c r="BY381" s="32"/>
      <c r="BZ381" s="32"/>
      <c r="CA381" s="32"/>
      <c r="CB381" s="32"/>
      <c r="CC381" s="32"/>
      <c r="CD381" s="32"/>
      <c r="CE381" s="32"/>
      <c r="CF381" s="32"/>
      <c r="CG381" s="32"/>
      <c r="CH381" s="32"/>
      <c r="CI381" s="32"/>
      <c r="CJ381" s="32"/>
      <c r="CK381" s="32"/>
      <c r="CL381" s="32"/>
      <c r="CM381" s="32"/>
      <c r="CN381" s="32"/>
      <c r="CO381" s="32"/>
      <c r="CP381" s="32"/>
      <c r="CQ381" s="32"/>
    </row>
    <row r="382" spans="4:95" s="33" customFormat="1" ht="30" customHeight="1">
      <c r="D382" s="29"/>
      <c r="F382" s="29"/>
      <c r="G382" s="29"/>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32"/>
      <c r="BH382" s="32"/>
      <c r="BI382" s="32"/>
      <c r="BJ382" s="32"/>
      <c r="BK382" s="32"/>
      <c r="BL382" s="32"/>
      <c r="BM382" s="32"/>
      <c r="BN382" s="32"/>
      <c r="BO382" s="32"/>
      <c r="BP382" s="32"/>
      <c r="BQ382" s="32"/>
      <c r="BR382" s="32"/>
      <c r="BS382" s="32"/>
      <c r="BT382" s="32"/>
      <c r="BU382" s="32"/>
      <c r="BV382" s="32"/>
      <c r="BW382" s="32"/>
      <c r="BX382" s="32"/>
      <c r="BY382" s="32"/>
      <c r="BZ382" s="32"/>
      <c r="CA382" s="32"/>
      <c r="CB382" s="32"/>
      <c r="CC382" s="32"/>
      <c r="CD382" s="32"/>
      <c r="CE382" s="32"/>
      <c r="CF382" s="32"/>
      <c r="CG382" s="32"/>
      <c r="CH382" s="32"/>
      <c r="CI382" s="32"/>
      <c r="CJ382" s="32"/>
      <c r="CK382" s="32"/>
      <c r="CL382" s="32"/>
      <c r="CM382" s="32"/>
      <c r="CN382" s="32"/>
      <c r="CO382" s="32"/>
      <c r="CP382" s="32"/>
      <c r="CQ382" s="32"/>
    </row>
    <row r="383" spans="4:95" s="33" customFormat="1" ht="30" customHeight="1">
      <c r="D383" s="29"/>
      <c r="F383" s="29"/>
      <c r="G383" s="29"/>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c r="BI383" s="32"/>
      <c r="BJ383" s="32"/>
      <c r="BK383" s="32"/>
      <c r="BL383" s="32"/>
      <c r="BM383" s="32"/>
      <c r="BN383" s="32"/>
      <c r="BO383" s="32"/>
      <c r="BP383" s="32"/>
      <c r="BQ383" s="32"/>
      <c r="BR383" s="32"/>
      <c r="BS383" s="32"/>
      <c r="BT383" s="32"/>
      <c r="BU383" s="32"/>
      <c r="BV383" s="32"/>
      <c r="BW383" s="32"/>
      <c r="BX383" s="32"/>
      <c r="BY383" s="32"/>
      <c r="BZ383" s="32"/>
      <c r="CA383" s="32"/>
      <c r="CB383" s="32"/>
      <c r="CC383" s="32"/>
      <c r="CD383" s="32"/>
      <c r="CE383" s="32"/>
      <c r="CF383" s="32"/>
      <c r="CG383" s="32"/>
      <c r="CH383" s="32"/>
      <c r="CI383" s="32"/>
      <c r="CJ383" s="32"/>
      <c r="CK383" s="32"/>
      <c r="CL383" s="32"/>
      <c r="CM383" s="32"/>
      <c r="CN383" s="32"/>
      <c r="CO383" s="32"/>
      <c r="CP383" s="32"/>
      <c r="CQ383" s="32"/>
    </row>
    <row r="384" spans="4:95" s="33" customFormat="1" ht="30" customHeight="1">
      <c r="D384" s="29"/>
      <c r="F384" s="29"/>
      <c r="G384" s="29"/>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c r="BA384" s="32"/>
      <c r="BB384" s="32"/>
      <c r="BC384" s="32"/>
      <c r="BD384" s="32"/>
      <c r="BE384" s="32"/>
      <c r="BF384" s="32"/>
      <c r="BG384" s="32"/>
      <c r="BH384" s="32"/>
      <c r="BI384" s="32"/>
      <c r="BJ384" s="32"/>
      <c r="BK384" s="32"/>
      <c r="BL384" s="32"/>
      <c r="BM384" s="32"/>
      <c r="BN384" s="32"/>
      <c r="BO384" s="32"/>
      <c r="BP384" s="32"/>
      <c r="BQ384" s="32"/>
      <c r="BR384" s="32"/>
      <c r="BS384" s="32"/>
      <c r="BT384" s="32"/>
      <c r="BU384" s="32"/>
      <c r="BV384" s="32"/>
      <c r="BW384" s="32"/>
      <c r="BX384" s="32"/>
      <c r="BY384" s="32"/>
      <c r="BZ384" s="32"/>
      <c r="CA384" s="32"/>
      <c r="CB384" s="32"/>
      <c r="CC384" s="32"/>
      <c r="CD384" s="32"/>
      <c r="CE384" s="32"/>
      <c r="CF384" s="32"/>
      <c r="CG384" s="32"/>
      <c r="CH384" s="32"/>
      <c r="CI384" s="32"/>
      <c r="CJ384" s="32"/>
      <c r="CK384" s="32"/>
      <c r="CL384" s="32"/>
      <c r="CM384" s="32"/>
      <c r="CN384" s="32"/>
      <c r="CO384" s="32"/>
      <c r="CP384" s="32"/>
      <c r="CQ384" s="32"/>
    </row>
    <row r="385" spans="4:95" s="33" customFormat="1" ht="30" customHeight="1">
      <c r="D385" s="29"/>
      <c r="F385" s="29"/>
      <c r="G385" s="29"/>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c r="BA385" s="32"/>
      <c r="BB385" s="32"/>
      <c r="BC385" s="32"/>
      <c r="BD385" s="32"/>
      <c r="BE385" s="32"/>
      <c r="BF385" s="32"/>
      <c r="BG385" s="32"/>
      <c r="BH385" s="32"/>
      <c r="BI385" s="32"/>
      <c r="BJ385" s="32"/>
      <c r="BK385" s="32"/>
      <c r="BL385" s="32"/>
      <c r="BM385" s="32"/>
      <c r="BN385" s="32"/>
      <c r="BO385" s="32"/>
      <c r="BP385" s="32"/>
      <c r="BQ385" s="32"/>
      <c r="BR385" s="32"/>
      <c r="BS385" s="32"/>
      <c r="BT385" s="32"/>
      <c r="BU385" s="32"/>
      <c r="BV385" s="32"/>
      <c r="BW385" s="32"/>
      <c r="BX385" s="32"/>
      <c r="BY385" s="32"/>
      <c r="BZ385" s="32"/>
      <c r="CA385" s="32"/>
      <c r="CB385" s="32"/>
      <c r="CC385" s="32"/>
      <c r="CD385" s="32"/>
      <c r="CE385" s="32"/>
      <c r="CF385" s="32"/>
      <c r="CG385" s="32"/>
      <c r="CH385" s="32"/>
      <c r="CI385" s="32"/>
      <c r="CJ385" s="32"/>
      <c r="CK385" s="32"/>
      <c r="CL385" s="32"/>
      <c r="CM385" s="32"/>
      <c r="CN385" s="32"/>
      <c r="CO385" s="32"/>
      <c r="CP385" s="32"/>
      <c r="CQ385" s="32"/>
    </row>
    <row r="386" spans="4:95" s="33" customFormat="1" ht="30" customHeight="1">
      <c r="D386" s="29"/>
      <c r="F386" s="29"/>
      <c r="G386" s="29"/>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c r="BA386" s="32"/>
      <c r="BB386" s="32"/>
      <c r="BC386" s="32"/>
      <c r="BD386" s="32"/>
      <c r="BE386" s="32"/>
      <c r="BF386" s="32"/>
      <c r="BG386" s="32"/>
      <c r="BH386" s="32"/>
      <c r="BI386" s="32"/>
      <c r="BJ386" s="32"/>
      <c r="BK386" s="32"/>
      <c r="BL386" s="32"/>
      <c r="BM386" s="32"/>
      <c r="BN386" s="32"/>
      <c r="BO386" s="32"/>
      <c r="BP386" s="32"/>
      <c r="BQ386" s="32"/>
      <c r="BR386" s="32"/>
      <c r="BS386" s="32"/>
      <c r="BT386" s="32"/>
      <c r="BU386" s="32"/>
      <c r="BV386" s="32"/>
      <c r="BW386" s="32"/>
      <c r="BX386" s="32"/>
      <c r="BY386" s="32"/>
      <c r="BZ386" s="32"/>
      <c r="CA386" s="32"/>
      <c r="CB386" s="32"/>
      <c r="CC386" s="32"/>
      <c r="CD386" s="32"/>
      <c r="CE386" s="32"/>
      <c r="CF386" s="32"/>
      <c r="CG386" s="32"/>
      <c r="CH386" s="32"/>
      <c r="CI386" s="32"/>
      <c r="CJ386" s="32"/>
      <c r="CK386" s="32"/>
      <c r="CL386" s="32"/>
      <c r="CM386" s="32"/>
      <c r="CN386" s="32"/>
      <c r="CO386" s="32"/>
      <c r="CP386" s="32"/>
      <c r="CQ386" s="32"/>
    </row>
    <row r="387" spans="4:95" s="33" customFormat="1" ht="30" customHeight="1">
      <c r="D387" s="29"/>
      <c r="F387" s="29"/>
      <c r="G387" s="29"/>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c r="BA387" s="32"/>
      <c r="BB387" s="32"/>
      <c r="BC387" s="32"/>
      <c r="BD387" s="32"/>
      <c r="BE387" s="32"/>
      <c r="BF387" s="32"/>
      <c r="BG387" s="32"/>
      <c r="BH387" s="32"/>
      <c r="BI387" s="32"/>
      <c r="BJ387" s="32"/>
      <c r="BK387" s="32"/>
      <c r="BL387" s="32"/>
      <c r="BM387" s="32"/>
      <c r="BN387" s="32"/>
      <c r="BO387" s="32"/>
      <c r="BP387" s="32"/>
      <c r="BQ387" s="32"/>
      <c r="BR387" s="32"/>
      <c r="BS387" s="32"/>
      <c r="BT387" s="32"/>
      <c r="BU387" s="32"/>
      <c r="BV387" s="32"/>
      <c r="BW387" s="32"/>
      <c r="BX387" s="32"/>
      <c r="BY387" s="32"/>
      <c r="BZ387" s="32"/>
      <c r="CA387" s="32"/>
      <c r="CB387" s="32"/>
      <c r="CC387" s="32"/>
      <c r="CD387" s="32"/>
      <c r="CE387" s="32"/>
      <c r="CF387" s="32"/>
      <c r="CG387" s="32"/>
      <c r="CH387" s="32"/>
      <c r="CI387" s="32"/>
      <c r="CJ387" s="32"/>
      <c r="CK387" s="32"/>
      <c r="CL387" s="32"/>
      <c r="CM387" s="32"/>
      <c r="CN387" s="32"/>
      <c r="CO387" s="32"/>
      <c r="CP387" s="32"/>
      <c r="CQ387" s="32"/>
    </row>
  </sheetData>
  <sheetProtection sheet="1" objects="1" scenarios="1" formatColumns="0" formatRows="0" insertColumns="0" insertRows="0" insertHyperlinks="0" deleteColumns="0" deleteRows="0" selectLockedCells="1" sort="0" autoFilter="0" pivotTables="0"/>
  <mergeCells count="12">
    <mergeCell ref="E13:G13"/>
    <mergeCell ref="E14:G14"/>
    <mergeCell ref="E15:G15"/>
    <mergeCell ref="E24:G24"/>
    <mergeCell ref="E25:G25"/>
    <mergeCell ref="E26:G26"/>
    <mergeCell ref="E16:G16"/>
    <mergeCell ref="E17:G17"/>
    <mergeCell ref="E18:G18"/>
    <mergeCell ref="E21:G21"/>
    <mergeCell ref="E22:G22"/>
    <mergeCell ref="E23:G23"/>
  </mergeCells>
  <conditionalFormatting sqref="I6:I10">
    <cfRule type="cellIs" dxfId="62" priority="1" operator="lessThan">
      <formula>0</formula>
    </cfRule>
    <cfRule type="cellIs" dxfId="61" priority="2" operator="greaterThan">
      <formula>0</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C361"/>
  <sheetViews>
    <sheetView showGridLines="0" zoomScale="90" zoomScaleNormal="90" zoomScalePageLayoutView="80" workbookViewId="0">
      <pane ySplit="7" topLeftCell="A8" activePane="bottomLeft" state="frozen"/>
      <selection pane="bottomLeft" activeCell="D4" sqref="D4"/>
    </sheetView>
  </sheetViews>
  <sheetFormatPr defaultColWidth="11" defaultRowHeight="15"/>
  <cols>
    <col min="1" max="1" width="2.125" style="70" customWidth="1"/>
    <col min="2" max="2" width="1.375" style="29" customWidth="1"/>
    <col min="3" max="3" width="34.75" style="33" customWidth="1"/>
    <col min="4" max="4" width="22.75" style="29" customWidth="1"/>
    <col min="5" max="5" width="27.875" style="33" customWidth="1"/>
    <col min="6" max="7" width="27.875" style="29" customWidth="1"/>
    <col min="8" max="8" width="16.75" style="29" customWidth="1"/>
    <col min="9" max="9" width="10.625" style="29" customWidth="1"/>
    <col min="10" max="10" width="10.75" style="29" customWidth="1"/>
    <col min="11" max="19" width="10.75" style="38" customWidth="1"/>
    <col min="20" max="107" width="11" style="38"/>
    <col min="108" max="16384" width="11" style="29"/>
  </cols>
  <sheetData>
    <row r="1" spans="1:107" s="24" customFormat="1" ht="39" customHeight="1">
      <c r="A1" s="68"/>
      <c r="C1" s="30"/>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row>
    <row r="2" spans="1:107" s="27" customFormat="1" ht="30" customHeight="1">
      <c r="A2" s="69"/>
      <c r="C2" s="31"/>
      <c r="D2" s="26"/>
      <c r="E2" s="26"/>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row>
    <row r="3" spans="1:107" ht="15" customHeight="1" thickBot="1">
      <c r="C3" s="32"/>
      <c r="D3" s="28"/>
      <c r="E3" s="28"/>
    </row>
    <row r="4" spans="1:107" ht="30" customHeight="1" thickTop="1" thickBot="1">
      <c r="C4" s="154" t="s">
        <v>579</v>
      </c>
      <c r="D4" s="112" t="s">
        <v>449</v>
      </c>
      <c r="E4" s="28"/>
    </row>
    <row r="5" spans="1:107" ht="30" customHeight="1" thickTop="1" thickBot="1">
      <c r="C5" s="154" t="s">
        <v>580</v>
      </c>
      <c r="D5" s="115" t="s">
        <v>682</v>
      </c>
      <c r="E5" s="28"/>
    </row>
    <row r="6" spans="1:107" ht="6.75" customHeight="1" thickTop="1" thickBot="1">
      <c r="C6" s="32"/>
      <c r="D6" s="28"/>
      <c r="E6" s="28"/>
    </row>
    <row r="7" spans="1:107" ht="42.75" customHeight="1" thickTop="1" thickBot="1">
      <c r="C7" s="23" t="s">
        <v>565</v>
      </c>
      <c r="D7" s="23" t="s">
        <v>566</v>
      </c>
      <c r="E7" s="233" t="s">
        <v>34</v>
      </c>
      <c r="F7" s="233"/>
      <c r="G7" s="234"/>
      <c r="H7" s="43" t="s">
        <v>537</v>
      </c>
      <c r="I7" s="43" t="s">
        <v>568</v>
      </c>
      <c r="M7" s="97" t="str">
        <f>"Ranking "&amp;P8</f>
        <v>Ranking Estratégia</v>
      </c>
      <c r="N7" s="97" t="s">
        <v>574</v>
      </c>
      <c r="O7" s="97" t="s">
        <v>575</v>
      </c>
      <c r="P7" s="98" t="s">
        <v>32</v>
      </c>
      <c r="Q7" s="98" t="s">
        <v>33</v>
      </c>
      <c r="R7" s="97" t="s">
        <v>34</v>
      </c>
      <c r="S7" s="97" t="s">
        <v>567</v>
      </c>
      <c r="T7" s="97" t="s">
        <v>572</v>
      </c>
      <c r="U7" s="97"/>
      <c r="V7" s="97" t="str">
        <f>"Ranking "&amp;Y8</f>
        <v>Ranking Finanças</v>
      </c>
      <c r="W7" s="97" t="s">
        <v>574</v>
      </c>
      <c r="X7" s="97" t="s">
        <v>575</v>
      </c>
      <c r="Y7" s="98" t="s">
        <v>32</v>
      </c>
      <c r="Z7" s="98" t="s">
        <v>33</v>
      </c>
      <c r="AA7" s="97" t="s">
        <v>34</v>
      </c>
      <c r="AB7" s="97" t="s">
        <v>567</v>
      </c>
      <c r="AC7" s="97" t="s">
        <v>572</v>
      </c>
      <c r="AE7" s="97" t="str">
        <f>"Ranking "&amp;AH8</f>
        <v>Ranking Marketing</v>
      </c>
      <c r="AF7" s="97" t="s">
        <v>574</v>
      </c>
      <c r="AG7" s="97" t="s">
        <v>575</v>
      </c>
      <c r="AH7" s="98" t="s">
        <v>32</v>
      </c>
      <c r="AI7" s="98" t="s">
        <v>33</v>
      </c>
      <c r="AJ7" s="97" t="s">
        <v>34</v>
      </c>
      <c r="AK7" s="97" t="s">
        <v>567</v>
      </c>
      <c r="AL7" s="97" t="s">
        <v>572</v>
      </c>
      <c r="AN7" s="97" t="str">
        <f>"Ranking "&amp;AQ8</f>
        <v>Ranking Operações</v>
      </c>
      <c r="AO7" s="97" t="s">
        <v>574</v>
      </c>
      <c r="AP7" s="97" t="s">
        <v>575</v>
      </c>
      <c r="AQ7" s="98" t="s">
        <v>32</v>
      </c>
      <c r="AR7" s="98" t="s">
        <v>33</v>
      </c>
      <c r="AS7" s="97" t="s">
        <v>34</v>
      </c>
      <c r="AT7" s="97" t="s">
        <v>567</v>
      </c>
      <c r="AU7" s="97" t="s">
        <v>572</v>
      </c>
      <c r="AW7" s="97" t="str">
        <f>"Ranking "&amp;AZ8</f>
        <v>Ranking Gestão de pessoas (GP)</v>
      </c>
      <c r="AX7" s="97" t="s">
        <v>574</v>
      </c>
      <c r="AY7" s="97" t="s">
        <v>575</v>
      </c>
      <c r="AZ7" s="98" t="s">
        <v>32</v>
      </c>
      <c r="BA7" s="98" t="s">
        <v>33</v>
      </c>
      <c r="BB7" s="97" t="s">
        <v>34</v>
      </c>
      <c r="BC7" s="97" t="s">
        <v>567</v>
      </c>
      <c r="BD7" s="97" t="s">
        <v>572</v>
      </c>
    </row>
    <row r="8" spans="1:107" ht="53.25" customHeight="1" thickTop="1">
      <c r="A8" s="114"/>
      <c r="C8" s="59" t="str">
        <f>IF($D$5="Crescente",IF($D$4=$P$8,O23,IF($D$4=$Y$8,X23,IF($D$4=$AH$8,AG23,IF($D$4=$AQ$8,AP19,AY19)))),IF($D$4=$P$8,O8,IF($D$4=$Y$8,X8,IF($D$4=$AH$8,AG8,IF($D$4=$AQ$8,AP8,AY8)))))</f>
        <v>Como a empresa garante a saúde e bem estar de seus funcionários?</v>
      </c>
      <c r="D8" s="60" t="str">
        <f>IF($D$5="Crescente",IF($D$4=$P$8,P23&amp;" - "&amp;Q23,IF($D$4=$Y$8,Y23&amp;" - "&amp;Z23,IF($D$4=$AH$8,AH23&amp;" - "&amp;AI23,IF($D$4=$AQ$8,AQ19&amp;" - "&amp;AR19,AZ19&amp;" - "&amp;BA19)))),IF($D$4=$P$8,P8&amp;" - "&amp;Q8,IF($D$4=$Y$8,Y8&amp;" - "&amp;Z8,IF($D$4=$AH$8,AH8&amp;" - "&amp;AI8,IF($D$4=$AQ$8,AQ8&amp;" - "&amp;AR8,AZ8&amp;" - "&amp;BA8)))))</f>
        <v>Gestão de pessoas (GP) - Retenção de talentos</v>
      </c>
      <c r="E8" s="228" t="e">
        <f>IF($D$5="Crescente",IF($D$4=$P$8,R23,IF($D$4=$Y$8,AA23,IF($D$4=$AH$8,AJ23,IF($D$4=$AQ$8,AS19,BB19)))),IF($D$4=$P$8,R8,IF($D$4=$Y$8,AA8,IF($D$4=$AH$8,AJ8,IF($D$4=$AQ$8,AS8,BB8)))))</f>
        <v>#N/A</v>
      </c>
      <c r="F8" s="235"/>
      <c r="G8" s="235"/>
      <c r="H8" s="60">
        <f>IF($D$5="Crescente",IF($D$4=$P$8,S23,IF($D$4=$Y$8,AB23,IF($D$4=$AH$8,AK23,IF($D$4=$AQ$8,AT19,BC19)))),IF($D$4=$P$8,S8,IF($D$4=$Y$8,AB8,IF($D$4=$AH$8,AK8,IF($D$4=$AQ$8,AT8,BC8)))))</f>
        <v>0</v>
      </c>
      <c r="I8" s="72">
        <f>IF($D$5="Crescente",IF($D$4=$P$8,T23,IF($D$4=$Y$8,AC23,IF($D$4=$AH$8,AL23,IF($D$4=$AQ$8,AU19,BD19)))),IF($D$4=$P$8,T8,IF($D$4=$Y$8,AC8,IF($D$4=$AH$8,AL8,IF($D$4=$AQ$8,AU8,BD8)))))</f>
        <v>0</v>
      </c>
      <c r="J8" s="113"/>
      <c r="M8" s="38">
        <v>1</v>
      </c>
      <c r="N8" s="38">
        <f>LARGE(Per_res!$P$5:$P$20,Ran_es!M8)</f>
        <v>1.6000000000000001E-3</v>
      </c>
      <c r="O8" s="38" t="str">
        <f>VLOOKUP($N8,Per_res!$P$5:$W$20,3,FALSE)</f>
        <v>Existem barreiras de entrada em seu segmento de negócio?</v>
      </c>
      <c r="P8" s="38" t="str">
        <f>VLOOKUP($N8,Per_res!$P$5:$W$20,4,FALSE)</f>
        <v>Estratégia</v>
      </c>
      <c r="Q8" s="38" t="str">
        <f>VLOOKUP($N8,Per_res!$P$5:$W$20,5,FALSE)</f>
        <v>Análise de ambiente</v>
      </c>
      <c r="R8" s="38" t="e">
        <f>VLOOKUP($N8,Per_res!$P$5:$W$20,6,FALSE)</f>
        <v>#N/A</v>
      </c>
      <c r="S8" s="38">
        <f>VLOOKUP($N8,Per_res!$P$5:$W$20,7,FALSE)</f>
        <v>0</v>
      </c>
      <c r="T8" s="101">
        <f>VLOOKUP($N8,Per_res!$P$5:$W$20,8,FALSE)</f>
        <v>0</v>
      </c>
      <c r="V8" s="38">
        <v>1</v>
      </c>
      <c r="W8" s="38">
        <f>LARGE(Per_res!$P$21:$P$36,Ran_es!V8)</f>
        <v>3.2000000000000002E-3</v>
      </c>
      <c r="X8" s="38" t="str">
        <f>VLOOKUP($W8,Per_res!$P$21:$W$36,3,FALSE)</f>
        <v>A empresa calcula os indicadores de desempenho?</v>
      </c>
      <c r="Y8" s="38" t="str">
        <f>VLOOKUP($W8,Per_res!$P$21:$W$36,4,FALSE)</f>
        <v>Finanças</v>
      </c>
      <c r="Z8" s="38" t="str">
        <f>VLOOKUP($W8,Per_res!$P$21:$W$36,5,FALSE)</f>
        <v>Indicadores financeiros</v>
      </c>
      <c r="AA8" s="38" t="e">
        <f>VLOOKUP($W8,Per_res!$P$21:$W$36,6,FALSE)</f>
        <v>#N/A</v>
      </c>
      <c r="AB8" s="38">
        <f>VLOOKUP($W8,Per_res!$P$21:$W$36,7,FALSE)</f>
        <v>0</v>
      </c>
      <c r="AC8" s="101">
        <f>VLOOKUP($W8,Per_res!$P$21:$W$36,8,FALSE)</f>
        <v>0</v>
      </c>
      <c r="AE8" s="38">
        <v>1</v>
      </c>
      <c r="AF8" s="38">
        <f>LARGE(Per_res!$P$37:$P$52,AE8)</f>
        <v>4.7999999999999996E-3</v>
      </c>
      <c r="AG8" s="38" t="str">
        <f>VLOOKUP($AF8,Per_res!$P$37:$W$52,3,FALSE)</f>
        <v>Os clientes estão satisfeitos?</v>
      </c>
      <c r="AH8" s="38" t="str">
        <f>VLOOKUP($AF8,Per_res!$P$37:$W$52,4,FALSE)</f>
        <v>Marketing</v>
      </c>
      <c r="AI8" s="38" t="str">
        <f>VLOOKUP($AF8,Per_res!$P$37:$W$52,5,FALSE)</f>
        <v>Relação com clientes</v>
      </c>
      <c r="AJ8" s="38" t="e">
        <f>VLOOKUP($AF8,Per_res!$P$37:$W$52,6,FALSE)</f>
        <v>#N/A</v>
      </c>
      <c r="AK8" s="38">
        <f>VLOOKUP($AF8,Per_res!$P$37:$W$52,7,FALSE)</f>
        <v>0</v>
      </c>
      <c r="AL8" s="101">
        <f>VLOOKUP($AF8,Per_res!$P$37:$W$52,8,FALSE)</f>
        <v>0</v>
      </c>
      <c r="AN8" s="38">
        <v>1</v>
      </c>
      <c r="AO8" s="38">
        <f>LARGE(Per_res!$P$53:$P$64,Ran_es!AN8)</f>
        <v>6.0000000000000001E-3</v>
      </c>
      <c r="AP8" s="38" t="str">
        <f>VLOOKUP($AO8,Per_res!$P$53:$W$64,3,FALSE)</f>
        <v>A empresa possui uma alta taxa de perda de produtos ou serviços?</v>
      </c>
      <c r="AQ8" s="38" t="str">
        <f>VLOOKUP($AO8,Per_res!$P$53:$W$64,4,FALSE)</f>
        <v>Operações</v>
      </c>
      <c r="AR8" s="38" t="str">
        <f>VLOOKUP($AO8,Per_res!$P$53:$W$64,5,FALSE)</f>
        <v>Logística</v>
      </c>
      <c r="AS8" s="38" t="e">
        <f>VLOOKUP($AO8,Per_res!$P$53:$W$64,6,FALSE)</f>
        <v>#N/A</v>
      </c>
      <c r="AT8" s="38">
        <f>VLOOKUP($AO8,Per_res!$P$53:$W$64,7,FALSE)</f>
        <v>0</v>
      </c>
      <c r="AU8" s="101">
        <f>VLOOKUP($AO8,Per_res!$P$53:$W$64,8,FALSE)</f>
        <v>0</v>
      </c>
      <c r="AW8" s="38">
        <v>1</v>
      </c>
      <c r="AX8" s="38">
        <f>LARGE(Per_res!$P$65:$P$76,Ran_es!AW8)</f>
        <v>7.1999999999999998E-3</v>
      </c>
      <c r="AY8" s="38" t="str">
        <f>VLOOKUP($AX8,Per_res!$P$65:$W$76,3,FALSE)</f>
        <v>Como a empresa garante a saúde e bem estar de seus funcionários?</v>
      </c>
      <c r="AZ8" s="38" t="str">
        <f>VLOOKUP($AX8,Per_res!$P$65:$W$76,4,FALSE)</f>
        <v>Gestão de pessoas (GP)</v>
      </c>
      <c r="BA8" s="38" t="str">
        <f>VLOOKUP($AX8,Per_res!$P$65:$W$76,5,FALSE)</f>
        <v>Retenção de talentos</v>
      </c>
      <c r="BB8" s="38" t="e">
        <f>VLOOKUP($AX8,Per_res!$P$65:$W$76,6,FALSE)</f>
        <v>#N/A</v>
      </c>
      <c r="BC8" s="38">
        <f>VLOOKUP($AX8,Per_res!$P$65:$W$76,7,FALSE)</f>
        <v>0</v>
      </c>
      <c r="BD8" s="101">
        <f>VLOOKUP($AX8,Per_res!$P$65:$W$76,8,FALSE)</f>
        <v>0</v>
      </c>
    </row>
    <row r="9" spans="1:107" ht="53.25" customHeight="1">
      <c r="A9" s="114"/>
      <c r="C9" s="74" t="str">
        <f>IF($D$5="Crescente",IF($D$4=$P$8,O22,IF($D$4=$Y$8,X22,IF($D$4=$AH$8,AG22,IF($D$4=$AQ$8,AP18,AY18)))),IF($D$4=$P$8,O9,IF($D$4=$Y$8,X9,IF($D$4=$AH$8,AG9,IF($D$4=$AQ$8,AP9,AY9)))))</f>
        <v>Como são estruturadas as políticas de reconhecimento e incentivo dos funcionários?</v>
      </c>
      <c r="D9" s="75" t="str">
        <f>IF($D$5="Crescente",IF($D$4=$P$8,P22&amp;" - "&amp;Q22,IF($D$4=$Y$8,Y22&amp;" - "&amp;Z22,IF($D$4=$AH$8,AH22&amp;" - "&amp;AI22,IF($D$4=$AQ$8,AQ18&amp;" - "&amp;AR18,AZ18&amp;" - "&amp;BA18)))),IF($D$4=$P$8,P9&amp;" - "&amp;Q9,IF($D$4=$Y$8,Y9&amp;" - "&amp;Z9,IF($D$4=$AH$8,AH9&amp;" - "&amp;AI9,IF($D$4=$AQ$8,AQ9&amp;" - "&amp;AR9,AZ9&amp;" - "&amp;BA9)))))</f>
        <v>Gestão de pessoas (GP) - Retenção de talentos</v>
      </c>
      <c r="E9" s="236" t="e">
        <f>IF($D$5="Crescente",IF($D$4=$P$8,R22,IF($D$4=$Y$8,AA22,IF($D$4=$AH$8,AJ22,IF($D$4=$AQ$8,AS18,BB18)))),IF($D$4=$P$8,R9,IF($D$4=$Y$8,AA9,IF($D$4=$AH$8,AJ9,IF($D$4=$AQ$8,AS9,BB9)))))</f>
        <v>#N/A</v>
      </c>
      <c r="F9" s="236"/>
      <c r="G9" s="236"/>
      <c r="H9" s="75">
        <f>IF($D$5="Crescente",IF($D$4=$P$8,S22,IF($D$4=$Y$8,AB22,IF($D$4=$AH$8,AK22,IF($D$4=$AQ$8,AT18,BC18)))),IF($D$4=$P$8,S9,IF($D$4=$Y$8,AB9,IF($D$4=$AH$8,AK9,IF($D$4=$AQ$8,AT9,BC9)))))</f>
        <v>0</v>
      </c>
      <c r="I9" s="76">
        <f>IF($D$5="Crescente",IF($D$4=$P$8,T22,IF($D$4=$Y$8,AC22,IF($D$4=$AH$8,AL22,IF($D$4=$AQ$8,AU18,BD18)))),IF($D$4=$P$8,T9,IF($D$4=$Y$8,AC9,IF($D$4=$AH$8,AL9,IF($D$4=$AQ$8,AU9,BD9)))))</f>
        <v>0</v>
      </c>
      <c r="M9" s="38">
        <v>2</v>
      </c>
      <c r="N9" s="38">
        <f>LARGE(Per_res!$P$5:$P$20,Ran_es!M9)</f>
        <v>1.5E-3</v>
      </c>
      <c r="O9" s="38" t="str">
        <f>VLOOKUP($N9,Per_res!$P$5:$W$20,3,FALSE)</f>
        <v>A empresa tem uma boa relação com clientes?</v>
      </c>
      <c r="P9" s="38" t="str">
        <f>VLOOKUP($N9,Per_res!$P$5:$W$20,4,FALSE)</f>
        <v>Estratégia</v>
      </c>
      <c r="Q9" s="38" t="str">
        <f>VLOOKUP($N9,Per_res!$P$5:$W$20,5,FALSE)</f>
        <v>Análise de ambiente</v>
      </c>
      <c r="R9" s="38" t="e">
        <f>VLOOKUP($N9,Per_res!$P$5:$W$20,6,FALSE)</f>
        <v>#N/A</v>
      </c>
      <c r="S9" s="38">
        <f>VLOOKUP($N9,Per_res!$P$5:$W$20,7,FALSE)</f>
        <v>0</v>
      </c>
      <c r="T9" s="101">
        <f>VLOOKUP($N9,Per_res!$P$5:$W$20,8,FALSE)</f>
        <v>0</v>
      </c>
      <c r="V9" s="38">
        <v>2</v>
      </c>
      <c r="W9" s="38">
        <f>LARGE(Per_res!$P$21:$P$36,Ran_es!V9)</f>
        <v>3.0999999999999999E-3</v>
      </c>
      <c r="X9" s="38" t="str">
        <f>VLOOKUP($W9,Per_res!$P$21:$W$36,3,FALSE)</f>
        <v>A empresa mede e controla seu ticket médio?</v>
      </c>
      <c r="Y9" s="38" t="str">
        <f>VLOOKUP($W9,Per_res!$P$21:$W$36,4,FALSE)</f>
        <v>Finanças</v>
      </c>
      <c r="Z9" s="38" t="str">
        <f>VLOOKUP($W9,Per_res!$P$21:$W$36,5,FALSE)</f>
        <v>Indicadores financeiros</v>
      </c>
      <c r="AA9" s="38" t="e">
        <f>VLOOKUP($W9,Per_res!$P$21:$W$36,6,FALSE)</f>
        <v>#N/A</v>
      </c>
      <c r="AB9" s="38">
        <f>VLOOKUP($W9,Per_res!$P$21:$W$36,7,FALSE)</f>
        <v>0</v>
      </c>
      <c r="AC9" s="101">
        <f>VLOOKUP($W9,Per_res!$P$21:$W$36,8,FALSE)</f>
        <v>0</v>
      </c>
      <c r="AE9" s="38">
        <v>2</v>
      </c>
      <c r="AF9" s="38">
        <f>LARGE(Per_res!$P$37:$P$52,AE9)</f>
        <v>4.7000000000000002E-3</v>
      </c>
      <c r="AG9" s="38" t="str">
        <f>VLOOKUP($AF9,Per_res!$P$37:$W$52,3,FALSE)</f>
        <v>A empresa atende realmente as necessidades dos clientes?</v>
      </c>
      <c r="AH9" s="38" t="str">
        <f>VLOOKUP($AF9,Per_res!$P$37:$W$52,4,FALSE)</f>
        <v>Marketing</v>
      </c>
      <c r="AI9" s="38" t="str">
        <f>VLOOKUP($AF9,Per_res!$P$37:$W$52,5,FALSE)</f>
        <v>Relação com clientes</v>
      </c>
      <c r="AJ9" s="38" t="e">
        <f>VLOOKUP($AF9,Per_res!$P$37:$W$52,6,FALSE)</f>
        <v>#N/A</v>
      </c>
      <c r="AK9" s="38">
        <f>VLOOKUP($AF9,Per_res!$P$37:$W$52,7,FALSE)</f>
        <v>0</v>
      </c>
      <c r="AL9" s="101">
        <f>VLOOKUP($AF9,Per_res!$P$37:$W$52,8,FALSE)</f>
        <v>0</v>
      </c>
      <c r="AN9" s="38">
        <v>2</v>
      </c>
      <c r="AO9" s="38">
        <f>LARGE(Per_res!$P$53:$P$64,Ran_es!AN9)</f>
        <v>5.8999999999999999E-3</v>
      </c>
      <c r="AP9" s="38" t="str">
        <f>VLOOKUP($AO9,Per_res!$P$53:$W$64,3,FALSE)</f>
        <v>A empresa possui controle sobre seu sistema de entregas?</v>
      </c>
      <c r="AQ9" s="38" t="str">
        <f>VLOOKUP($AO9,Per_res!$P$53:$W$64,4,FALSE)</f>
        <v>Operações</v>
      </c>
      <c r="AR9" s="38" t="str">
        <f>VLOOKUP($AO9,Per_res!$P$53:$W$64,5,FALSE)</f>
        <v>Logística</v>
      </c>
      <c r="AS9" s="38" t="e">
        <f>VLOOKUP($AO9,Per_res!$P$53:$W$64,6,FALSE)</f>
        <v>#N/A</v>
      </c>
      <c r="AT9" s="38">
        <f>VLOOKUP($AO9,Per_res!$P$53:$W$64,7,FALSE)</f>
        <v>0</v>
      </c>
      <c r="AU9" s="101">
        <f>VLOOKUP($AO9,Per_res!$P$53:$W$64,8,FALSE)</f>
        <v>0</v>
      </c>
      <c r="AW9" s="38">
        <v>2</v>
      </c>
      <c r="AX9" s="38">
        <f>LARGE(Per_res!$P$65:$P$76,Ran_es!AW9)</f>
        <v>7.1000000000000004E-3</v>
      </c>
      <c r="AY9" s="38" t="str">
        <f>VLOOKUP($AX9,Per_res!$P$65:$W$76,3,FALSE)</f>
        <v>Como são estruturadas as políticas de reconhecimento e incentivo dos funcionários?</v>
      </c>
      <c r="AZ9" s="38" t="str">
        <f>VLOOKUP($AX9,Per_res!$P$65:$W$76,4,FALSE)</f>
        <v>Gestão de pessoas (GP)</v>
      </c>
      <c r="BA9" s="38" t="str">
        <f>VLOOKUP($AX9,Per_res!$P$65:$W$76,5,FALSE)</f>
        <v>Retenção de talentos</v>
      </c>
      <c r="BB9" s="38" t="e">
        <f>VLOOKUP($AX9,Per_res!$P$65:$W$76,6,FALSE)</f>
        <v>#N/A</v>
      </c>
      <c r="BC9" s="38">
        <f>VLOOKUP($AX9,Per_res!$P$65:$W$76,7,FALSE)</f>
        <v>0</v>
      </c>
      <c r="BD9" s="101">
        <f>VLOOKUP($AX9,Per_res!$P$65:$W$76,8,FALSE)</f>
        <v>0</v>
      </c>
    </row>
    <row r="10" spans="1:107" ht="53.25" customHeight="1">
      <c r="A10" s="114"/>
      <c r="C10" s="62" t="str">
        <f>IF($D$5="Crescente",IF($D$4=$P$8,O21,IF($D$4=$Y$8,X21,IF($D$4=$AH$8,AG21,IF($D$4=$AQ$8,AP17,AY17)))),IF($D$4=$P$8,O10,IF($D$4=$Y$8,X10,IF($D$4=$AH$8,AG10,IF($D$4=$AQ$8,AP10,AY10)))))</f>
        <v>Como é feita a definição dos cargos e a avaliação dos salários distribuídos?</v>
      </c>
      <c r="D10" s="63" t="str">
        <f>IF($D$5="Crescente",IF($D$4=$P$8,P21&amp;" - "&amp;Q21,IF($D$4=$Y$8,Y21&amp;" - "&amp;Z21,IF($D$4=$AH$8,AH21&amp;" - "&amp;AI21,IF($D$4=$AQ$8,AQ17&amp;" - "&amp;AR17,AZ17&amp;" - "&amp;BA17)))),IF($D$4=$P$8,P10&amp;" - "&amp;Q10,IF($D$4=$Y$8,Y10&amp;" - "&amp;Z10,IF($D$4=$AH$8,AH10&amp;" - "&amp;AI10,IF($D$4=$AQ$8,AQ10&amp;" - "&amp;AR10,AZ10&amp;" - "&amp;BA10)))))</f>
        <v>Gestão de pessoas (GP) - Retenção de talentos</v>
      </c>
      <c r="E10" s="229" t="e">
        <f>IF($D$5="Crescente",IF($D$4=$P$8,R21,IF($D$4=$Y$8,AA21,IF($D$4=$AH$8,AJ21,IF($D$4=$AQ$8,AS17,BB17)))),IF($D$4=$P$8,R10,IF($D$4=$Y$8,AA10,IF($D$4=$AH$8,AJ10,IF($D$4=$AQ$8,AS10,BB10)))))</f>
        <v>#N/A</v>
      </c>
      <c r="F10" s="229"/>
      <c r="G10" s="229"/>
      <c r="H10" s="63">
        <f>IF($D$5="Crescente",IF($D$4=$P$8,S21,IF($D$4=$Y$8,AB21,IF($D$4=$AH$8,AK21,IF($D$4=$AQ$8,AT17,BC17)))),IF($D$4=$P$8,S10,IF($D$4=$Y$8,AB10,IF($D$4=$AH$8,AK10,IF($D$4=$AQ$8,AT10,BC10)))))</f>
        <v>0</v>
      </c>
      <c r="I10" s="73">
        <f>IF($D$5="Crescente",IF($D$4=$P$8,T21,IF($D$4=$Y$8,AC21,IF($D$4=$AH$8,AL21,IF($D$4=$AQ$8,AU17,BD17)))),IF($D$4=$P$8,T10,IF($D$4=$Y$8,AC10,IF($D$4=$AH$8,AL10,IF($D$4=$AQ$8,AU10,BD10)))))</f>
        <v>0</v>
      </c>
      <c r="M10" s="38">
        <v>3</v>
      </c>
      <c r="N10" s="38">
        <f>LARGE(Per_res!$P$5:$P$20,Ran_es!M10)</f>
        <v>1.4E-3</v>
      </c>
      <c r="O10" s="38" t="str">
        <f>VLOOKUP($N10,Per_res!$P$5:$W$20,3,FALSE)</f>
        <v>A empresa é eficiente em sua gestão de fornecedores?</v>
      </c>
      <c r="P10" s="38" t="str">
        <f>VLOOKUP($N10,Per_res!$P$5:$W$20,4,FALSE)</f>
        <v>Estratégia</v>
      </c>
      <c r="Q10" s="38" t="str">
        <f>VLOOKUP($N10,Per_res!$P$5:$W$20,5,FALSE)</f>
        <v>Análise de ambiente</v>
      </c>
      <c r="R10" s="38" t="e">
        <f>VLOOKUP($N10,Per_res!$P$5:$W$20,6,FALSE)</f>
        <v>#N/A</v>
      </c>
      <c r="S10" s="38">
        <f>VLOOKUP($N10,Per_res!$P$5:$W$20,7,FALSE)</f>
        <v>0</v>
      </c>
      <c r="T10" s="101">
        <f>VLOOKUP($N10,Per_res!$P$5:$W$20,8,FALSE)</f>
        <v>0</v>
      </c>
      <c r="V10" s="38">
        <v>3</v>
      </c>
      <c r="W10" s="38">
        <f>LARGE(Per_res!$P$21:$P$36,Ran_es!V10)</f>
        <v>3.0000000000000001E-3</v>
      </c>
      <c r="X10" s="38" t="str">
        <f>VLOOKUP($W10,Per_res!$P$21:$W$36,3,FALSE)</f>
        <v>A empresa controla seus recebimentos de forma satisfatória?</v>
      </c>
      <c r="Y10" s="38" t="str">
        <f>VLOOKUP($W10,Per_res!$P$21:$W$36,4,FALSE)</f>
        <v>Finanças</v>
      </c>
      <c r="Z10" s="38" t="str">
        <f>VLOOKUP($W10,Per_res!$P$21:$W$36,5,FALSE)</f>
        <v>Indicadores financeiros</v>
      </c>
      <c r="AA10" s="38" t="e">
        <f>VLOOKUP($W10,Per_res!$P$21:$W$36,6,FALSE)</f>
        <v>#N/A</v>
      </c>
      <c r="AB10" s="38">
        <f>VLOOKUP($W10,Per_res!$P$21:$W$36,7,FALSE)</f>
        <v>0</v>
      </c>
      <c r="AC10" s="101">
        <f>VLOOKUP($W10,Per_res!$P$21:$W$36,8,FALSE)</f>
        <v>0</v>
      </c>
      <c r="AE10" s="38">
        <v>3</v>
      </c>
      <c r="AF10" s="38">
        <f>LARGE(Per_res!$P$37:$P$52,AE10)</f>
        <v>4.5999999999999999E-3</v>
      </c>
      <c r="AG10" s="38" t="str">
        <f>VLOOKUP($AF10,Per_res!$P$37:$W$52,3,FALSE)</f>
        <v>A empresa realiza cadastro de clientes?</v>
      </c>
      <c r="AH10" s="38" t="str">
        <f>VLOOKUP($AF10,Per_res!$P$37:$W$52,4,FALSE)</f>
        <v>Marketing</v>
      </c>
      <c r="AI10" s="38" t="str">
        <f>VLOOKUP($AF10,Per_res!$P$37:$W$52,5,FALSE)</f>
        <v>Relação com clientes</v>
      </c>
      <c r="AJ10" s="38" t="e">
        <f>VLOOKUP($AF10,Per_res!$P$37:$W$52,6,FALSE)</f>
        <v>#N/A</v>
      </c>
      <c r="AK10" s="38">
        <f>VLOOKUP($AF10,Per_res!$P$37:$W$52,7,FALSE)</f>
        <v>0</v>
      </c>
      <c r="AL10" s="101">
        <f>VLOOKUP($AF10,Per_res!$P$37:$W$52,8,FALSE)</f>
        <v>0</v>
      </c>
      <c r="AN10" s="38">
        <v>3</v>
      </c>
      <c r="AO10" s="38">
        <f>LARGE(Per_res!$P$53:$P$64,Ran_es!AN10)</f>
        <v>5.7999999999999996E-3</v>
      </c>
      <c r="AP10" s="38" t="str">
        <f>VLOOKUP($AO10,Per_res!$P$53:$W$64,3,FALSE)</f>
        <v>A empresa tem controle sobre seu estoque?</v>
      </c>
      <c r="AQ10" s="38" t="str">
        <f>VLOOKUP($AO10,Per_res!$P$53:$W$64,4,FALSE)</f>
        <v>Operações</v>
      </c>
      <c r="AR10" s="38" t="str">
        <f>VLOOKUP($AO10,Per_res!$P$53:$W$64,5,FALSE)</f>
        <v>Logística</v>
      </c>
      <c r="AS10" s="38" t="e">
        <f>VLOOKUP($AO10,Per_res!$P$53:$W$64,6,FALSE)</f>
        <v>#N/A</v>
      </c>
      <c r="AT10" s="38">
        <f>VLOOKUP($AO10,Per_res!$P$53:$W$64,7,FALSE)</f>
        <v>0</v>
      </c>
      <c r="AU10" s="101">
        <f>VLOOKUP($AO10,Per_res!$P$53:$W$64,8,FALSE)</f>
        <v>0</v>
      </c>
      <c r="AW10" s="38">
        <v>3</v>
      </c>
      <c r="AX10" s="38">
        <f>LARGE(Per_res!$P$65:$P$76,Ran_es!AW10)</f>
        <v>7.0000000000000001E-3</v>
      </c>
      <c r="AY10" s="38" t="str">
        <f>VLOOKUP($AX10,Per_res!$P$65:$W$76,3,FALSE)</f>
        <v>Como é feita a definição dos cargos e a avaliação dos salários distribuídos?</v>
      </c>
      <c r="AZ10" s="38" t="str">
        <f>VLOOKUP($AX10,Per_res!$P$65:$W$76,4,FALSE)</f>
        <v>Gestão de pessoas (GP)</v>
      </c>
      <c r="BA10" s="38" t="str">
        <f>VLOOKUP($AX10,Per_res!$P$65:$W$76,5,FALSE)</f>
        <v>Retenção de talentos</v>
      </c>
      <c r="BB10" s="38" t="e">
        <f>VLOOKUP($AX10,Per_res!$P$65:$W$76,6,FALSE)</f>
        <v>#N/A</v>
      </c>
      <c r="BC10" s="38">
        <f>VLOOKUP($AX10,Per_res!$P$65:$W$76,7,FALSE)</f>
        <v>0</v>
      </c>
      <c r="BD10" s="101">
        <f>VLOOKUP($AX10,Per_res!$P$65:$W$76,8,FALSE)</f>
        <v>0</v>
      </c>
    </row>
    <row r="11" spans="1:107" ht="53.25" customHeight="1">
      <c r="A11" s="114"/>
      <c r="C11" s="62" t="str">
        <f>IF($D$5="Crescente",IF($D$4=$P$8,O20,IF($D$4=$Y$8,X20,IF($D$4=$AH$8,AG20,IF($D$4=$AQ$8,AP16,AY16)))),IF($D$4=$P$8,O11,IF($D$4=$Y$8,X11,IF($D$4=$AH$8,AG11,IF($D$4=$AQ$8,AP11,AY11)))))</f>
        <v>Como é feita a comunicação interna dentro da empresa?</v>
      </c>
      <c r="D11" s="63" t="str">
        <f>IF($D$5="Crescente",IF($D$4=$P$8,P20&amp;" - "&amp;Q20,IF($D$4=$Y$8,Y20&amp;" - "&amp;Z20,IF($D$4=$AH$8,AH20&amp;" - "&amp;AI20,IF($D$4=$AQ$8,AQ16&amp;" - "&amp;AR16,AZ16&amp;" - "&amp;BA16)))),IF($D$4=$P$8,P11&amp;" - "&amp;Q11,IF($D$4=$Y$8,Y11&amp;" - "&amp;Z11,IF($D$4=$AH$8,AH11&amp;" - "&amp;AI11,IF($D$4=$AQ$8,AQ11&amp;" - "&amp;AR11,AZ11&amp;" - "&amp;BA11)))))</f>
        <v>Gestão de pessoas (GP) - Retenção de talentos</v>
      </c>
      <c r="E11" s="229" t="e">
        <f>IF($D$5="Crescente",IF($D$4=$P$8,R20,IF($D$4=$Y$8,AA20,IF($D$4=$AH$8,AJ20,IF($D$4=$AQ$8,AS16,BB16)))),IF($D$4=$P$8,R11,IF($D$4=$Y$8,AA11,IF($D$4=$AH$8,AJ11,IF($D$4=$AQ$8,AS11,BB11)))))</f>
        <v>#N/A</v>
      </c>
      <c r="F11" s="229"/>
      <c r="G11" s="229"/>
      <c r="H11" s="63">
        <f>IF($D$5="Crescente",IF($D$4=$P$8,S20,IF($D$4=$Y$8,AB20,IF($D$4=$AH$8,AK20,IF($D$4=$AQ$8,AT16,BC16)))),IF($D$4=$P$8,S11,IF($D$4=$Y$8,AB11,IF($D$4=$AH$8,AK11,IF($D$4=$AQ$8,AT11,BC11)))))</f>
        <v>0</v>
      </c>
      <c r="I11" s="73">
        <f>IF($D$5="Crescente",IF($D$4=$P$8,T20,IF($D$4=$Y$8,AC20,IF($D$4=$AH$8,AL20,IF($D$4=$AQ$8,AU16,BD16)))),IF($D$4=$P$8,T11,IF($D$4=$Y$8,AC11,IF($D$4=$AH$8,AL11,IF($D$4=$AQ$8,AU11,BD11)))))</f>
        <v>0</v>
      </c>
      <c r="M11" s="38">
        <v>4</v>
      </c>
      <c r="N11" s="38">
        <f>LARGE(Per_res!$P$5:$P$20,Ran_es!M11)</f>
        <v>1.2999999999999999E-3</v>
      </c>
      <c r="O11" s="38" t="str">
        <f>VLOOKUP($N11,Per_res!$P$5:$W$20,3,FALSE)</f>
        <v>A empresa conhece seus concorrentes e substitutos?</v>
      </c>
      <c r="P11" s="38" t="str">
        <f>VLOOKUP($N11,Per_res!$P$5:$W$20,4,FALSE)</f>
        <v>Estratégia</v>
      </c>
      <c r="Q11" s="38" t="str">
        <f>VLOOKUP($N11,Per_res!$P$5:$W$20,5,FALSE)</f>
        <v>Análise de ambiente</v>
      </c>
      <c r="R11" s="38" t="e">
        <f>VLOOKUP($N11,Per_res!$P$5:$W$20,6,FALSE)</f>
        <v>#N/A</v>
      </c>
      <c r="S11" s="38">
        <f>VLOOKUP($N11,Per_res!$P$5:$W$20,7,FALSE)</f>
        <v>0</v>
      </c>
      <c r="T11" s="101">
        <f>VLOOKUP($N11,Per_res!$P$5:$W$20,8,FALSE)</f>
        <v>0</v>
      </c>
      <c r="V11" s="38">
        <v>4</v>
      </c>
      <c r="W11" s="38">
        <f>LARGE(Per_res!$P$21:$P$36,Ran_es!V11)</f>
        <v>2.8999999999999998E-3</v>
      </c>
      <c r="X11" s="38" t="str">
        <f>VLOOKUP($W11,Per_res!$P$21:$W$36,3,FALSE)</f>
        <v>A empresa tem um faturamento que condiz com o planejado?</v>
      </c>
      <c r="Y11" s="38" t="str">
        <f>VLOOKUP($W11,Per_res!$P$21:$W$36,4,FALSE)</f>
        <v>Finanças</v>
      </c>
      <c r="Z11" s="38" t="str">
        <f>VLOOKUP($W11,Per_res!$P$21:$W$36,5,FALSE)</f>
        <v>Indicadores financeiros</v>
      </c>
      <c r="AA11" s="38" t="e">
        <f>VLOOKUP($W11,Per_res!$P$21:$W$36,6,FALSE)</f>
        <v>#N/A</v>
      </c>
      <c r="AB11" s="38">
        <f>VLOOKUP($W11,Per_res!$P$21:$W$36,7,FALSE)</f>
        <v>0</v>
      </c>
      <c r="AC11" s="101">
        <f>VLOOKUP($W11,Per_res!$P$21:$W$36,8,FALSE)</f>
        <v>0</v>
      </c>
      <c r="AE11" s="38">
        <v>4</v>
      </c>
      <c r="AF11" s="38">
        <f>LARGE(Per_res!$P$37:$P$52,AE11)</f>
        <v>4.4999999999999997E-3</v>
      </c>
      <c r="AG11" s="38" t="str">
        <f>VLOOKUP($AF11,Per_res!$P$37:$W$52,3,FALSE)</f>
        <v>A empresa sabe quais são seus perfis de cliente?</v>
      </c>
      <c r="AH11" s="38" t="str">
        <f>VLOOKUP($AF11,Per_res!$P$37:$W$52,4,FALSE)</f>
        <v>Marketing</v>
      </c>
      <c r="AI11" s="38" t="str">
        <f>VLOOKUP($AF11,Per_res!$P$37:$W$52,5,FALSE)</f>
        <v>Relação com clientes</v>
      </c>
      <c r="AJ11" s="38" t="e">
        <f>VLOOKUP($AF11,Per_res!$P$37:$W$52,6,FALSE)</f>
        <v>#N/A</v>
      </c>
      <c r="AK11" s="38">
        <f>VLOOKUP($AF11,Per_res!$P$37:$W$52,7,FALSE)</f>
        <v>0</v>
      </c>
      <c r="AL11" s="101">
        <f>VLOOKUP($AF11,Per_res!$P$37:$W$52,8,FALSE)</f>
        <v>0</v>
      </c>
      <c r="AN11" s="38">
        <v>4</v>
      </c>
      <c r="AO11" s="38">
        <f>LARGE(Per_res!$P$53:$P$64,Ran_es!AN11)</f>
        <v>5.7000000000000002E-3</v>
      </c>
      <c r="AP11" s="38" t="str">
        <f>VLOOKUP($AO11,Per_res!$P$53:$W$64,3,FALSE)</f>
        <v>A empresa possui políticas para a escolha e relacionamento de seus fornecedores?</v>
      </c>
      <c r="AQ11" s="38" t="str">
        <f>VLOOKUP($AO11,Per_res!$P$53:$W$64,4,FALSE)</f>
        <v>Operações</v>
      </c>
      <c r="AR11" s="38" t="str">
        <f>VLOOKUP($AO11,Per_res!$P$53:$W$64,5,FALSE)</f>
        <v>Logística</v>
      </c>
      <c r="AS11" s="38" t="e">
        <f>VLOOKUP($AO11,Per_res!$P$53:$W$64,6,FALSE)</f>
        <v>#N/A</v>
      </c>
      <c r="AT11" s="38">
        <f>VLOOKUP($AO11,Per_res!$P$53:$W$64,7,FALSE)</f>
        <v>0</v>
      </c>
      <c r="AU11" s="101">
        <f>VLOOKUP($AO11,Per_res!$P$53:$W$64,8,FALSE)</f>
        <v>0</v>
      </c>
      <c r="AW11" s="38">
        <v>4</v>
      </c>
      <c r="AX11" s="38">
        <f>LARGE(Per_res!$P$65:$P$76,Ran_es!AW11)</f>
        <v>6.8999999999999999E-3</v>
      </c>
      <c r="AY11" s="38" t="str">
        <f>VLOOKUP($AX11,Per_res!$P$65:$W$76,3,FALSE)</f>
        <v>Como é feita a comunicação interna dentro da empresa?</v>
      </c>
      <c r="AZ11" s="38" t="str">
        <f>VLOOKUP($AX11,Per_res!$P$65:$W$76,4,FALSE)</f>
        <v>Gestão de pessoas (GP)</v>
      </c>
      <c r="BA11" s="38" t="str">
        <f>VLOOKUP($AX11,Per_res!$P$65:$W$76,5,FALSE)</f>
        <v>Retenção de talentos</v>
      </c>
      <c r="BB11" s="38" t="e">
        <f>VLOOKUP($AX11,Per_res!$P$65:$W$76,6,FALSE)</f>
        <v>#N/A</v>
      </c>
      <c r="BC11" s="38">
        <f>VLOOKUP($AX11,Per_res!$P$65:$W$76,7,FALSE)</f>
        <v>0</v>
      </c>
      <c r="BD11" s="101">
        <f>VLOOKUP($AX11,Per_res!$P$65:$W$76,8,FALSE)</f>
        <v>0</v>
      </c>
    </row>
    <row r="12" spans="1:107" s="33" customFormat="1" ht="53.25" customHeight="1">
      <c r="A12" s="114"/>
      <c r="C12" s="62" t="str">
        <f>IF($D$5="Crescente",IF($D$4=$P$8,O19,IF($D$4=$Y$8,X19,IF($D$4=$AH$8,AG19,IF($D$4=$AQ$8,AP15,AY15)))),IF($D$4=$P$8,O12,IF($D$4=$Y$8,X12,IF($D$4=$AH$8,AG12,IF($D$4=$AQ$8,AP12,AY12)))))</f>
        <v>Quando um funcionário novo assume um cargo ele recebe um treinamento adequado?</v>
      </c>
      <c r="D12" s="63" t="str">
        <f>IF($D$5="Crescente",IF($D$4=$P$8,P19&amp;" - "&amp;Q19,IF($D$4=$Y$8,Y19&amp;" - "&amp;Z19,IF($D$4=$AH$8,AH19&amp;" - "&amp;AI19,IF($D$4=$AQ$8,AQ15&amp;" - "&amp;AR15,AZ15&amp;" - "&amp;BA15)))),IF($D$4=$P$8,P12&amp;" - "&amp;Q12,IF($D$4=$Y$8,Y12&amp;" - "&amp;Z12,IF($D$4=$AH$8,AH12&amp;" - "&amp;AI12,IF($D$4=$AQ$8,AQ12&amp;" - "&amp;AR12,AZ12&amp;" - "&amp;BA12)))))</f>
        <v>Gestão de pessoas (GP) - Treinamento e desenvolvimento</v>
      </c>
      <c r="E12" s="229" t="e">
        <f>IF($D$5="Crescente",IF($D$4=$P$8,R19,IF($D$4=$Y$8,AA19,IF($D$4=$AH$8,AJ19,IF($D$4=$AQ$8,AS15,BB15)))),IF($D$4=$P$8,R12,IF($D$4=$Y$8,AA12,IF($D$4=$AH$8,AJ12,IF($D$4=$AQ$8,AS12,BB12)))))</f>
        <v>#N/A</v>
      </c>
      <c r="F12" s="229"/>
      <c r="G12" s="229"/>
      <c r="H12" s="63">
        <f>IF($D$5="Crescente",IF($D$4=$P$8,S19,IF($D$4=$Y$8,AB19,IF($D$4=$AH$8,AK19,IF($D$4=$AQ$8,AT15,BC15)))),IF($D$4=$P$8,S12,IF($D$4=$Y$8,AB12,IF($D$4=$AH$8,AK12,IF($D$4=$AQ$8,AT12,BC12)))))</f>
        <v>0</v>
      </c>
      <c r="I12" s="73">
        <f>IF($D$5="Crescente",IF($D$4=$P$8,T19,IF($D$4=$Y$8,AC19,IF($D$4=$AH$8,AL19,IF($D$4=$AQ$8,AU15,BD15)))),IF($D$4=$P$8,T12,IF($D$4=$Y$8,AC12,IF($D$4=$AH$8,AL12,IF($D$4=$AQ$8,AU12,BD12)))))</f>
        <v>0</v>
      </c>
      <c r="K12" s="32"/>
      <c r="L12" s="32"/>
      <c r="M12" s="38">
        <v>5</v>
      </c>
      <c r="N12" s="38">
        <f>LARGE(Per_res!$P$5:$P$20,Ran_es!M12)</f>
        <v>1.1999999999999999E-3</v>
      </c>
      <c r="O12" s="38" t="str">
        <f>VLOOKUP($N12,Per_res!$P$5:$W$20,3,FALSE)</f>
        <v>A empresa visa explorar outros mercados?</v>
      </c>
      <c r="P12" s="38" t="str">
        <f>VLOOKUP($N12,Per_res!$P$5:$W$20,4,FALSE)</f>
        <v>Estratégia</v>
      </c>
      <c r="Q12" s="38" t="str">
        <f>VLOOKUP($N12,Per_res!$P$5:$W$20,5,FALSE)</f>
        <v>Estratégia de longo prazo</v>
      </c>
      <c r="R12" s="38" t="e">
        <f>VLOOKUP($N12,Per_res!$P$5:$W$20,6,FALSE)</f>
        <v>#N/A</v>
      </c>
      <c r="S12" s="38">
        <f>VLOOKUP($N12,Per_res!$P$5:$W$20,7,FALSE)</f>
        <v>0</v>
      </c>
      <c r="T12" s="101">
        <f>VLOOKUP($N12,Per_res!$P$5:$W$20,8,FALSE)</f>
        <v>0</v>
      </c>
      <c r="U12" s="32"/>
      <c r="V12" s="38">
        <v>5</v>
      </c>
      <c r="W12" s="38">
        <f>LARGE(Per_res!$P$21:$P$36,Ran_es!V12)</f>
        <v>2.8E-3</v>
      </c>
      <c r="X12" s="38" t="str">
        <f>VLOOKUP($W12,Per_res!$P$21:$W$36,3,FALSE)</f>
        <v>Você sabe distinguir custos variáveis de custos fixos?</v>
      </c>
      <c r="Y12" s="38" t="str">
        <f>VLOOKUP($W12,Per_res!$P$21:$W$36,4,FALSE)</f>
        <v>Finanças</v>
      </c>
      <c r="Z12" s="38" t="str">
        <f>VLOOKUP($W12,Per_res!$P$21:$W$36,5,FALSE)</f>
        <v>Margem de contribuição e lucratividade</v>
      </c>
      <c r="AA12" s="38" t="e">
        <f>VLOOKUP($W12,Per_res!$P$21:$W$36,6,FALSE)</f>
        <v>#N/A</v>
      </c>
      <c r="AB12" s="38">
        <f>VLOOKUP($W12,Per_res!$P$21:$W$36,7,FALSE)</f>
        <v>0</v>
      </c>
      <c r="AC12" s="101">
        <f>VLOOKUP($W12,Per_res!$P$21:$W$36,8,FALSE)</f>
        <v>0</v>
      </c>
      <c r="AD12" s="32"/>
      <c r="AE12" s="38">
        <v>5</v>
      </c>
      <c r="AF12" s="38">
        <f>LARGE(Per_res!$P$37:$P$52,AE12)</f>
        <v>4.4000000000000003E-3</v>
      </c>
      <c r="AG12" s="38" t="str">
        <f>VLOOKUP($AF12,Per_res!$P$37:$W$52,3,FALSE)</f>
        <v>A empresa possui embaixadores ou afiliados?</v>
      </c>
      <c r="AH12" s="38" t="str">
        <f>VLOOKUP($AF12,Per_res!$P$37:$W$52,4,FALSE)</f>
        <v>Marketing</v>
      </c>
      <c r="AI12" s="38" t="str">
        <f>VLOOKUP($AF12,Per_res!$P$37:$W$52,5,FALSE)</f>
        <v>Mídias off-line</v>
      </c>
      <c r="AJ12" s="38" t="e">
        <f>VLOOKUP($AF12,Per_res!$P$37:$W$52,6,FALSE)</f>
        <v>#N/A</v>
      </c>
      <c r="AK12" s="38">
        <f>VLOOKUP($AF12,Per_res!$P$37:$W$52,7,FALSE)</f>
        <v>0</v>
      </c>
      <c r="AL12" s="101">
        <f>VLOOKUP($AF12,Per_res!$P$37:$W$52,8,FALSE)</f>
        <v>0</v>
      </c>
      <c r="AM12" s="32"/>
      <c r="AN12" s="38">
        <v>5</v>
      </c>
      <c r="AO12" s="38">
        <f>LARGE(Per_res!$P$53:$P$64,Ran_es!AN12)</f>
        <v>5.5999999999999999E-3</v>
      </c>
      <c r="AP12" s="38" t="str">
        <f>VLOOKUP($AO12,Per_res!$P$53:$W$64,3,FALSE)</f>
        <v>Há um serviço de atendimento ao consumidor, ou uma pós venda para coletar feedbacks?</v>
      </c>
      <c r="AQ12" s="38" t="str">
        <f>VLOOKUP($AO12,Per_res!$P$53:$W$64,4,FALSE)</f>
        <v>Operações</v>
      </c>
      <c r="AR12" s="38" t="str">
        <f>VLOOKUP($AO12,Per_res!$P$53:$W$64,5,FALSE)</f>
        <v>Qualidade</v>
      </c>
      <c r="AS12" s="38" t="e">
        <f>VLOOKUP($AO12,Per_res!$P$53:$W$64,6,FALSE)</f>
        <v>#N/A</v>
      </c>
      <c r="AT12" s="38">
        <f>VLOOKUP($AO12,Per_res!$P$53:$W$64,7,FALSE)</f>
        <v>0</v>
      </c>
      <c r="AU12" s="101">
        <f>VLOOKUP($AO12,Per_res!$P$53:$W$64,8,FALSE)</f>
        <v>0</v>
      </c>
      <c r="AV12" s="32"/>
      <c r="AW12" s="38">
        <v>5</v>
      </c>
      <c r="AX12" s="38">
        <f>LARGE(Per_res!$P$65:$P$76,Ran_es!AW12)</f>
        <v>6.7999999999999996E-3</v>
      </c>
      <c r="AY12" s="38" t="str">
        <f>VLOOKUP($AX12,Per_res!$P$65:$W$76,3,FALSE)</f>
        <v>Quando um funcionário novo assume um cargo ele recebe um treinamento adequado?</v>
      </c>
      <c r="AZ12" s="38" t="str">
        <f>VLOOKUP($AX12,Per_res!$P$65:$W$76,4,FALSE)</f>
        <v>Gestão de pessoas (GP)</v>
      </c>
      <c r="BA12" s="38" t="str">
        <f>VLOOKUP($AX12,Per_res!$P$65:$W$76,5,FALSE)</f>
        <v>Treinamento e desenvolvimento</v>
      </c>
      <c r="BB12" s="38" t="e">
        <f>VLOOKUP($AX12,Per_res!$P$65:$W$76,6,FALSE)</f>
        <v>#N/A</v>
      </c>
      <c r="BC12" s="38">
        <f>VLOOKUP($AX12,Per_res!$P$65:$W$76,7,FALSE)</f>
        <v>0</v>
      </c>
      <c r="BD12" s="101">
        <f>VLOOKUP($AX12,Per_res!$P$65:$W$76,8,FALSE)</f>
        <v>0</v>
      </c>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row>
    <row r="13" spans="1:107" s="33" customFormat="1" ht="53.25" customHeight="1">
      <c r="A13" s="114"/>
      <c r="C13" s="62" t="str">
        <f>IF($D$5="Crescente",IF($D$4=$P$8,O18,IF($D$4=$Y$8,X18,IF($D$4=$AH$8,AG18,IF($D$4=$AQ$8,AP14,AY14)))),IF($D$4=$P$8,O13,IF($D$4=$Y$8,X13,IF($D$4=$AH$8,AG13,IF($D$4=$AQ$8,AP13,AY13)))))</f>
        <v>A empresa investe para melhorar as competências que estejam mais carentes?</v>
      </c>
      <c r="D13" s="63" t="str">
        <f>IF($D$5="Crescente",IF($D$4=$P$8,P18&amp;" - "&amp;Q18,IF($D$4=$Y$8,Y18&amp;" - "&amp;Z18,IF($D$4=$AH$8,AH18&amp;" - "&amp;AI18,IF($D$4=$AQ$8,AQ14&amp;" - "&amp;AR14,AZ14&amp;" - "&amp;BA14)))),IF($D$4=$P$8,P13&amp;" - "&amp;Q13,IF($D$4=$Y$8,Y13&amp;" - "&amp;Z13,IF($D$4=$AH$8,AH13&amp;" - "&amp;AI13,IF($D$4=$AQ$8,AQ13&amp;" - "&amp;AR13,AZ13&amp;" - "&amp;BA13)))))</f>
        <v>Gestão de pessoas (GP) - Treinamento e desenvolvimento</v>
      </c>
      <c r="E13" s="229" t="e">
        <f>IF($D$5="Crescente",IF($D$4=$P$8,R18,IF($D$4=$Y$8,AA18,IF($D$4=$AH$8,AJ18,IF($D$4=$AQ$8,AS14,BB14)))),IF($D$4=$P$8,R13,IF($D$4=$Y$8,AA13,IF($D$4=$AH$8,AJ13,IF($D$4=$AQ$8,AS13,BB13)))))</f>
        <v>#N/A</v>
      </c>
      <c r="F13" s="229"/>
      <c r="G13" s="229"/>
      <c r="H13" s="63">
        <f>IF($D$5="Crescente",IF($D$4=$P$8,S18,IF($D$4=$Y$8,AB18,IF($D$4=$AH$8,AK18,IF($D$4=$AQ$8,AT14,BC14)))),IF($D$4=$P$8,S13,IF($D$4=$Y$8,AB13,IF($D$4=$AH$8,AK13,IF($D$4=$AQ$8,AT13,BC13)))))</f>
        <v>0</v>
      </c>
      <c r="I13" s="73">
        <f>IF($D$5="Crescente",IF($D$4=$P$8,T18,IF($D$4=$Y$8,AC18,IF($D$4=$AH$8,AL18,IF($D$4=$AQ$8,AU14,BD14)))),IF($D$4=$P$8,T13,IF($D$4=$Y$8,AC13,IF($D$4=$AH$8,AL13,IF($D$4=$AQ$8,AU13,BD13)))))</f>
        <v>0</v>
      </c>
      <c r="K13" s="32"/>
      <c r="L13" s="32"/>
      <c r="M13" s="38">
        <v>6</v>
      </c>
      <c r="N13" s="38">
        <f>LARGE(Per_res!$P$5:$P$20,Ran_es!M13)</f>
        <v>1.1000000000000001E-3</v>
      </c>
      <c r="O13" s="38" t="str">
        <f>VLOOKUP($N13,Per_res!$P$5:$W$20,3,FALSE)</f>
        <v>A empresa Investe na retenção de talentos?</v>
      </c>
      <c r="P13" s="38" t="str">
        <f>VLOOKUP($N13,Per_res!$P$5:$W$20,4,FALSE)</f>
        <v>Estratégia</v>
      </c>
      <c r="Q13" s="38" t="str">
        <f>VLOOKUP($N13,Per_res!$P$5:$W$20,5,FALSE)</f>
        <v>Estratégia de longo prazo</v>
      </c>
      <c r="R13" s="38" t="e">
        <f>VLOOKUP($N13,Per_res!$P$5:$W$20,6,FALSE)</f>
        <v>#N/A</v>
      </c>
      <c r="S13" s="38">
        <f>VLOOKUP($N13,Per_res!$P$5:$W$20,7,FALSE)</f>
        <v>0</v>
      </c>
      <c r="T13" s="101">
        <f>VLOOKUP($N13,Per_res!$P$5:$W$20,8,FALSE)</f>
        <v>0</v>
      </c>
      <c r="U13" s="32"/>
      <c r="V13" s="38">
        <v>6</v>
      </c>
      <c r="W13" s="38">
        <f>LARGE(Per_res!$P$21:$P$36,Ran_es!V13)</f>
        <v>2.7000000000000001E-3</v>
      </c>
      <c r="X13" s="38" t="str">
        <f>VLOOKUP($W13,Per_res!$P$21:$W$36,3,FALSE)</f>
        <v>A empresa precifica o seu produto ou serviço de maneira adequada?</v>
      </c>
      <c r="Y13" s="38" t="str">
        <f>VLOOKUP($W13,Per_res!$P$21:$W$36,4,FALSE)</f>
        <v>Finanças</v>
      </c>
      <c r="Z13" s="38" t="str">
        <f>VLOOKUP($W13,Per_res!$P$21:$W$36,5,FALSE)</f>
        <v>Margem de contribuição e lucratividade</v>
      </c>
      <c r="AA13" s="38" t="e">
        <f>VLOOKUP($W13,Per_res!$P$21:$W$36,6,FALSE)</f>
        <v>#N/A</v>
      </c>
      <c r="AB13" s="38">
        <f>VLOOKUP($W13,Per_res!$P$21:$W$36,7,FALSE)</f>
        <v>0</v>
      </c>
      <c r="AC13" s="101">
        <f>VLOOKUP($W13,Per_res!$P$21:$W$36,8,FALSE)</f>
        <v>0</v>
      </c>
      <c r="AD13" s="32"/>
      <c r="AE13" s="38">
        <v>6</v>
      </c>
      <c r="AF13" s="38">
        <f>LARGE(Per_res!$P$37:$P$52,AE13)</f>
        <v>4.3E-3</v>
      </c>
      <c r="AG13" s="38" t="str">
        <f>VLOOKUP($AF13,Per_res!$P$37:$W$52,3,FALSE)</f>
        <v>A empresa investe em estratégias de boca-a-boca?</v>
      </c>
      <c r="AH13" s="38" t="str">
        <f>VLOOKUP($AF13,Per_res!$P$37:$W$52,4,FALSE)</f>
        <v>Marketing</v>
      </c>
      <c r="AI13" s="38" t="str">
        <f>VLOOKUP($AF13,Per_res!$P$37:$W$52,5,FALSE)</f>
        <v>Mídias off-line</v>
      </c>
      <c r="AJ13" s="38" t="e">
        <f>VLOOKUP($AF13,Per_res!$P$37:$W$52,6,FALSE)</f>
        <v>#N/A</v>
      </c>
      <c r="AK13" s="38">
        <f>VLOOKUP($AF13,Per_res!$P$37:$W$52,7,FALSE)</f>
        <v>0</v>
      </c>
      <c r="AL13" s="101">
        <f>VLOOKUP($AF13,Per_res!$P$37:$W$52,8,FALSE)</f>
        <v>0</v>
      </c>
      <c r="AM13" s="32"/>
      <c r="AN13" s="38">
        <v>6</v>
      </c>
      <c r="AO13" s="38">
        <f>LARGE(Per_res!$P$53:$P$64,Ran_es!AN13)</f>
        <v>5.4999999999999997E-3</v>
      </c>
      <c r="AP13" s="38" t="str">
        <f>VLOOKUP($AO13,Per_res!$P$53:$W$64,3,FALSE)</f>
        <v>A empresa entrega seus produtos ou serviços dentro do prazo estipulado?</v>
      </c>
      <c r="AQ13" s="38" t="str">
        <f>VLOOKUP($AO13,Per_res!$P$53:$W$64,4,FALSE)</f>
        <v>Operações</v>
      </c>
      <c r="AR13" s="38" t="str">
        <f>VLOOKUP($AO13,Per_res!$P$53:$W$64,5,FALSE)</f>
        <v>Qualidade</v>
      </c>
      <c r="AS13" s="38" t="e">
        <f>VLOOKUP($AO13,Per_res!$P$53:$W$64,6,FALSE)</f>
        <v>#N/A</v>
      </c>
      <c r="AT13" s="38">
        <f>VLOOKUP($AO13,Per_res!$P$53:$W$64,7,FALSE)</f>
        <v>0</v>
      </c>
      <c r="AU13" s="101">
        <f>VLOOKUP($AO13,Per_res!$P$53:$W$64,8,FALSE)</f>
        <v>0</v>
      </c>
      <c r="AV13" s="32"/>
      <c r="AW13" s="38">
        <v>6</v>
      </c>
      <c r="AX13" s="38">
        <f>LARGE(Per_res!$P$65:$P$76,Ran_es!AW13)</f>
        <v>6.7000000000000002E-3</v>
      </c>
      <c r="AY13" s="38" t="str">
        <f>VLOOKUP($AX13,Per_res!$P$65:$W$76,3,FALSE)</f>
        <v>A empresa investe para melhorar as competências que estejam mais carentes?</v>
      </c>
      <c r="AZ13" s="38" t="str">
        <f>VLOOKUP($AX13,Per_res!$P$65:$W$76,4,FALSE)</f>
        <v>Gestão de pessoas (GP)</v>
      </c>
      <c r="BA13" s="38" t="str">
        <f>VLOOKUP($AX13,Per_res!$P$65:$W$76,5,FALSE)</f>
        <v>Treinamento e desenvolvimento</v>
      </c>
      <c r="BB13" s="38" t="e">
        <f>VLOOKUP($AX13,Per_res!$P$65:$W$76,6,FALSE)</f>
        <v>#N/A</v>
      </c>
      <c r="BC13" s="38">
        <f>VLOOKUP($AX13,Per_res!$P$65:$W$76,7,FALSE)</f>
        <v>0</v>
      </c>
      <c r="BD13" s="101">
        <f>VLOOKUP($AX13,Per_res!$P$65:$W$76,8,FALSE)</f>
        <v>0</v>
      </c>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row>
    <row r="14" spans="1:107" s="33" customFormat="1" ht="53.25" customHeight="1">
      <c r="A14" s="114"/>
      <c r="C14" s="62" t="str">
        <f>IF($D$5="Crescente",IF($D$4=$P$8,O17,IF($D$4=$Y$8,X17,IF($D$4=$AH$8,AG17,IF($D$4=$AQ$8,AP13,AY13)))),IF($D$4=$P$8,O14,IF($D$4=$Y$8,X14,IF($D$4=$AH$8,AG14,IF($D$4=$AQ$8,AP14,AY14)))))</f>
        <v>Como a empresa elabora um plano de desenvolvimento de funcionários?</v>
      </c>
      <c r="D14" s="63" t="str">
        <f>IF($D$5="Crescente",IF($D$4=$P$8,P17&amp;" - "&amp;Q17,IF($D$4=$Y$8,Y17&amp;" - "&amp;Z17,IF($D$4=$AH$8,AH17&amp;" - "&amp;AI17,IF($D$4=$AQ$8,AQ13&amp;" - "&amp;AR13,AZ13&amp;" - "&amp;BA13)))),IF($D$4=$P$8,P14&amp;" - "&amp;Q14,IF($D$4=$Y$8,Y14&amp;" - "&amp;Z14,IF($D$4=$AH$8,AH14&amp;" - "&amp;AI14,IF($D$4=$AQ$8,AQ14&amp;" - "&amp;AR14,AZ14&amp;" - "&amp;BA14)))))</f>
        <v>Gestão de pessoas (GP) - Treinamento e desenvolvimento</v>
      </c>
      <c r="E14" s="229" t="e">
        <f>IF($D$5="Crescente",IF($D$4=$P$8,R17,IF($D$4=$Y$8,AA17,IF($D$4=$AH$8,AJ17,IF($D$4=$AQ$8,AS13,BB13)))),IF($D$4=$P$8,R14,IF($D$4=$Y$8,AA14,IF($D$4=$AH$8,AJ14,IF($D$4=$AQ$8,AS14,BB14)))))</f>
        <v>#N/A</v>
      </c>
      <c r="F14" s="229"/>
      <c r="G14" s="229"/>
      <c r="H14" s="63">
        <f>IF($D$5="Crescente",IF($D$4=$P$8,S17,IF($D$4=$Y$8,AB17,IF($D$4=$AH$8,AK17,IF($D$4=$AQ$8,AT13,BC13)))),IF($D$4=$P$8,S14,IF($D$4=$Y$8,AB14,IF($D$4=$AH$8,AK14,IF($D$4=$AQ$8,AT14,BC14)))))</f>
        <v>0</v>
      </c>
      <c r="I14" s="73">
        <f>IF($D$5="Crescente",IF($D$4=$P$8,T17,IF($D$4=$Y$8,AC17,IF($D$4=$AH$8,AL17,IF($D$4=$AQ$8,AU13,BD13)))),IF($D$4=$P$8,T14,IF($D$4=$Y$8,AC14,IF($D$4=$AH$8,AL14,IF($D$4=$AQ$8,AU14,BD14)))))</f>
        <v>0</v>
      </c>
      <c r="K14" s="32"/>
      <c r="L14" s="32"/>
      <c r="M14" s="38">
        <v>7</v>
      </c>
      <c r="N14" s="38">
        <f>LARGE(Per_res!$P$5:$P$20,Ran_es!M14)</f>
        <v>1E-3</v>
      </c>
      <c r="O14" s="38" t="str">
        <f>VLOOKUP($N14,Per_res!$P$5:$W$20,3,FALSE)</f>
        <v>A empresa faz investimentos financeiros a longo prazo?</v>
      </c>
      <c r="P14" s="38" t="str">
        <f>VLOOKUP($N14,Per_res!$P$5:$W$20,4,FALSE)</f>
        <v>Estratégia</v>
      </c>
      <c r="Q14" s="38" t="str">
        <f>VLOOKUP($N14,Per_res!$P$5:$W$20,5,FALSE)</f>
        <v>Estratégia de longo prazo</v>
      </c>
      <c r="R14" s="38" t="e">
        <f>VLOOKUP($N14,Per_res!$P$5:$W$20,6,FALSE)</f>
        <v>#N/A</v>
      </c>
      <c r="S14" s="38">
        <f>VLOOKUP($N14,Per_res!$P$5:$W$20,7,FALSE)</f>
        <v>0</v>
      </c>
      <c r="T14" s="101">
        <f>VLOOKUP($N14,Per_res!$P$5:$W$20,8,FALSE)</f>
        <v>0</v>
      </c>
      <c r="U14" s="32"/>
      <c r="V14" s="38">
        <v>7</v>
      </c>
      <c r="W14" s="38">
        <f>LARGE(Per_res!$P$21:$P$36,Ran_es!V14)</f>
        <v>2.5999999999999999E-3</v>
      </c>
      <c r="X14" s="38" t="str">
        <f>VLOOKUP($W14,Per_res!$P$21:$W$36,3,FALSE)</f>
        <v>A empresa possui uma margem de contribuição padrão em seus produtos ou serviços?</v>
      </c>
      <c r="Y14" s="38" t="str">
        <f>VLOOKUP($W14,Per_res!$P$21:$W$36,4,FALSE)</f>
        <v>Finanças</v>
      </c>
      <c r="Z14" s="38" t="str">
        <f>VLOOKUP($W14,Per_res!$P$21:$W$36,5,FALSE)</f>
        <v>Margem de contribuição e lucratividade</v>
      </c>
      <c r="AA14" s="38" t="e">
        <f>VLOOKUP($W14,Per_res!$P$21:$W$36,6,FALSE)</f>
        <v>#N/A</v>
      </c>
      <c r="AB14" s="38">
        <f>VLOOKUP($W14,Per_res!$P$21:$W$36,7,FALSE)</f>
        <v>0</v>
      </c>
      <c r="AC14" s="101">
        <f>VLOOKUP($W14,Per_res!$P$21:$W$36,8,FALSE)</f>
        <v>0</v>
      </c>
      <c r="AD14" s="32"/>
      <c r="AE14" s="38">
        <v>7</v>
      </c>
      <c r="AF14" s="38">
        <f>LARGE(Per_res!$P$37:$P$52,AE14)</f>
        <v>4.1999999999999997E-3</v>
      </c>
      <c r="AG14" s="38" t="str">
        <f>VLOOKUP($AF14,Per_res!$P$37:$W$52,3,FALSE)</f>
        <v>A empresa realiza compras regulares de mídia?</v>
      </c>
      <c r="AH14" s="38" t="str">
        <f>VLOOKUP($AF14,Per_res!$P$37:$W$52,4,FALSE)</f>
        <v>Marketing</v>
      </c>
      <c r="AI14" s="38" t="str">
        <f>VLOOKUP($AF14,Per_res!$P$37:$W$52,5,FALSE)</f>
        <v>Mídias off-line</v>
      </c>
      <c r="AJ14" s="38" t="e">
        <f>VLOOKUP($AF14,Per_res!$P$37:$W$52,6,FALSE)</f>
        <v>#N/A</v>
      </c>
      <c r="AK14" s="38">
        <f>VLOOKUP($AF14,Per_res!$P$37:$W$52,7,FALSE)</f>
        <v>0</v>
      </c>
      <c r="AL14" s="101">
        <f>VLOOKUP($AF14,Per_res!$P$37:$W$52,8,FALSE)</f>
        <v>0</v>
      </c>
      <c r="AM14" s="32"/>
      <c r="AN14" s="38">
        <v>7</v>
      </c>
      <c r="AO14" s="38">
        <f>LARGE(Per_res!$P$53:$P$64,Ran_es!AN14)</f>
        <v>5.4000000000000003E-3</v>
      </c>
      <c r="AP14" s="38" t="str">
        <f>VLOOKUP($AO14,Per_res!$P$53:$W$64,3,FALSE)</f>
        <v>A empresa segue regras ou regulamentações de órgãos especializados?</v>
      </c>
      <c r="AQ14" s="38" t="str">
        <f>VLOOKUP($AO14,Per_res!$P$53:$W$64,4,FALSE)</f>
        <v>Operações</v>
      </c>
      <c r="AR14" s="38" t="str">
        <f>VLOOKUP($AO14,Per_res!$P$53:$W$64,5,FALSE)</f>
        <v>Qualidade</v>
      </c>
      <c r="AS14" s="38" t="e">
        <f>VLOOKUP($AO14,Per_res!$P$53:$W$64,6,FALSE)</f>
        <v>#N/A</v>
      </c>
      <c r="AT14" s="38">
        <f>VLOOKUP($AO14,Per_res!$P$53:$W$64,7,FALSE)</f>
        <v>0</v>
      </c>
      <c r="AU14" s="101">
        <f>VLOOKUP($AO14,Per_res!$P$53:$W$64,8,FALSE)</f>
        <v>0</v>
      </c>
      <c r="AV14" s="32"/>
      <c r="AW14" s="38">
        <v>7</v>
      </c>
      <c r="AX14" s="38">
        <f>LARGE(Per_res!$P$65:$P$76,Ran_es!AW14)</f>
        <v>6.6E-3</v>
      </c>
      <c r="AY14" s="38" t="str">
        <f>VLOOKUP($AX14,Per_res!$P$65:$W$76,3,FALSE)</f>
        <v>Como a empresa elabora um plano de desenvolvimento de funcionários?</v>
      </c>
      <c r="AZ14" s="38" t="str">
        <f>VLOOKUP($AX14,Per_res!$P$65:$W$76,4,FALSE)</f>
        <v>Gestão de pessoas (GP)</v>
      </c>
      <c r="BA14" s="38" t="str">
        <f>VLOOKUP($AX14,Per_res!$P$65:$W$76,5,FALSE)</f>
        <v>Treinamento e desenvolvimento</v>
      </c>
      <c r="BB14" s="38" t="e">
        <f>VLOOKUP($AX14,Per_res!$P$65:$W$76,6,FALSE)</f>
        <v>#N/A</v>
      </c>
      <c r="BC14" s="38">
        <f>VLOOKUP($AX14,Per_res!$P$65:$W$76,7,FALSE)</f>
        <v>0</v>
      </c>
      <c r="BD14" s="101">
        <f>VLOOKUP($AX14,Per_res!$P$65:$W$76,8,FALSE)</f>
        <v>0</v>
      </c>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row>
    <row r="15" spans="1:107" s="33" customFormat="1" ht="53.25" customHeight="1">
      <c r="A15" s="114"/>
      <c r="C15" s="62" t="str">
        <f>IF($D$5="Crescente",IF($D$4=$P$8,O16,IF($D$4=$Y$8,X16,IF($D$4=$AH$8,AG16,IF($D$4=$AQ$8,AP12,AY12)))),IF($D$4=$P$8,O15,IF($D$4=$Y$8,X15,IF($D$4=$AH$8,AG15,IF($D$4=$AQ$8,AP15,AY15)))))</f>
        <v>Como são feitas as avaliações de desempenho dos funcionários?</v>
      </c>
      <c r="D15" s="63" t="str">
        <f>IF($D$5="Crescente",IF($D$4=$P$8,P16&amp;" - "&amp;Q16,IF($D$4=$Y$8,Y16&amp;" - "&amp;Z16,IF($D$4=$AH$8,AH16&amp;" - "&amp;AI16,IF($D$4=$AQ$8,AQ12&amp;" - "&amp;AR12,AZ12&amp;" - "&amp;BA12)))),IF($D$4=$P$8,P15&amp;" - "&amp;Q15,IF($D$4=$Y$8,Y15&amp;" - "&amp;Z15,IF($D$4=$AH$8,AH15&amp;" - "&amp;AI15,IF($D$4=$AQ$8,AQ15&amp;" - "&amp;AR15,AZ15&amp;" - "&amp;BA15)))))</f>
        <v>Gestão de pessoas (GP) - Treinamento e desenvolvimento</v>
      </c>
      <c r="E15" s="229" t="e">
        <f>IF($D$5="Crescente",IF($D$4=$P$8,R16,IF($D$4=$Y$8,AA16,IF($D$4=$AH$8,AJ16,IF($D$4=$AQ$8,AS12,BB12)))),IF($D$4=$P$8,R15,IF($D$4=$Y$8,AA15,IF($D$4=$AH$8,AJ15,IF($D$4=$AQ$8,AS15,BB15)))))</f>
        <v>#N/A</v>
      </c>
      <c r="F15" s="229"/>
      <c r="G15" s="229"/>
      <c r="H15" s="63">
        <f>IF($D$5="Crescente",IF($D$4=$P$8,S16,IF($D$4=$Y$8,AB16,IF($D$4=$AH$8,AK16,IF($D$4=$AQ$8,AT12,BC12)))),IF($D$4=$P$8,S15,IF($D$4=$Y$8,AB15,IF($D$4=$AH$8,AK15,IF($D$4=$AQ$8,AT15,BC15)))))</f>
        <v>0</v>
      </c>
      <c r="I15" s="73">
        <f>IF($D$5="Crescente",IF($D$4=$P$8,T16,IF($D$4=$Y$8,AC16,IF($D$4=$AH$8,AL16,IF($D$4=$AQ$8,AU12,BD12)))),IF($D$4=$P$8,T15,IF($D$4=$Y$8,AC15,IF($D$4=$AH$8,AL15,IF($D$4=$AQ$8,AU15,BD15)))))</f>
        <v>0</v>
      </c>
      <c r="K15" s="32"/>
      <c r="L15" s="32"/>
      <c r="M15" s="38">
        <v>8</v>
      </c>
      <c r="N15" s="38">
        <f>LARGE(Per_res!$P$5:$P$20,Ran_es!M15)</f>
        <v>8.9999999999999998E-4</v>
      </c>
      <c r="O15" s="38" t="str">
        <f>VLOOKUP($N15,Per_res!$P$5:$W$20,3,FALSE)</f>
        <v>Como a empresa emprega os conceitos de responsabilidade social-empresarial?</v>
      </c>
      <c r="P15" s="38" t="str">
        <f>VLOOKUP($N15,Per_res!$P$5:$W$20,4,FALSE)</f>
        <v>Estratégia</v>
      </c>
      <c r="Q15" s="38" t="str">
        <f>VLOOKUP($N15,Per_res!$P$5:$W$20,5,FALSE)</f>
        <v>Estratégia de longo prazo</v>
      </c>
      <c r="R15" s="38" t="e">
        <f>VLOOKUP($N15,Per_res!$P$5:$W$20,6,FALSE)</f>
        <v>#N/A</v>
      </c>
      <c r="S15" s="38">
        <f>VLOOKUP($N15,Per_res!$P$5:$W$20,7,FALSE)</f>
        <v>0</v>
      </c>
      <c r="T15" s="101">
        <f>VLOOKUP($N15,Per_res!$P$5:$W$20,8,FALSE)</f>
        <v>0</v>
      </c>
      <c r="U15" s="32"/>
      <c r="V15" s="38">
        <v>8</v>
      </c>
      <c r="W15" s="38">
        <f>LARGE(Per_res!$P$21:$P$36,Ran_es!V15)</f>
        <v>2.5000000000000001E-3</v>
      </c>
      <c r="X15" s="38" t="str">
        <f>VLOOKUP($W15,Per_res!$P$21:$W$36,3,FALSE)</f>
        <v>A empresa compreende todos os custos envolvidos no seu negócio?</v>
      </c>
      <c r="Y15" s="38" t="str">
        <f>VLOOKUP($W15,Per_res!$P$21:$W$36,4,FALSE)</f>
        <v>Finanças</v>
      </c>
      <c r="Z15" s="38" t="str">
        <f>VLOOKUP($W15,Per_res!$P$21:$W$36,5,FALSE)</f>
        <v>Margem de contribuição e lucratividade</v>
      </c>
      <c r="AA15" s="38" t="e">
        <f>VLOOKUP($W15,Per_res!$P$21:$W$36,6,FALSE)</f>
        <v>#N/A</v>
      </c>
      <c r="AB15" s="38">
        <f>VLOOKUP($W15,Per_res!$P$21:$W$36,7,FALSE)</f>
        <v>0</v>
      </c>
      <c r="AC15" s="101">
        <f>VLOOKUP($W15,Per_res!$P$21:$W$36,8,FALSE)</f>
        <v>0</v>
      </c>
      <c r="AD15" s="32"/>
      <c r="AE15" s="38">
        <v>8</v>
      </c>
      <c r="AF15" s="38">
        <f>LARGE(Per_res!$P$37:$P$52,AE15)</f>
        <v>4.1000000000000003E-3</v>
      </c>
      <c r="AG15" s="38" t="str">
        <f>VLOOKUP($AF15,Per_res!$P$37:$W$52,3,FALSE)</f>
        <v>A empresa investe em mídias off-lines?</v>
      </c>
      <c r="AH15" s="38" t="str">
        <f>VLOOKUP($AF15,Per_res!$P$37:$W$52,4,FALSE)</f>
        <v>Marketing</v>
      </c>
      <c r="AI15" s="38" t="str">
        <f>VLOOKUP($AF15,Per_res!$P$37:$W$52,5,FALSE)</f>
        <v>Mídias off-line</v>
      </c>
      <c r="AJ15" s="38" t="e">
        <f>VLOOKUP($AF15,Per_res!$P$37:$W$52,6,FALSE)</f>
        <v>#N/A</v>
      </c>
      <c r="AK15" s="38">
        <f>VLOOKUP($AF15,Per_res!$P$37:$W$52,7,FALSE)</f>
        <v>0</v>
      </c>
      <c r="AL15" s="101">
        <f>VLOOKUP($AF15,Per_res!$P$37:$W$52,8,FALSE)</f>
        <v>0</v>
      </c>
      <c r="AM15" s="32"/>
      <c r="AN15" s="38">
        <v>8</v>
      </c>
      <c r="AO15" s="38">
        <f>LARGE(Per_res!$P$53:$P$64,Ran_es!AN15)</f>
        <v>5.3E-3</v>
      </c>
      <c r="AP15" s="38" t="str">
        <f>VLOOKUP($AO15,Per_res!$P$53:$W$64,3,FALSE)</f>
        <v>A empresa possui um rígido controle de qualidade?</v>
      </c>
      <c r="AQ15" s="38" t="str">
        <f>VLOOKUP($AO15,Per_res!$P$53:$W$64,4,FALSE)</f>
        <v>Operações</v>
      </c>
      <c r="AR15" s="38" t="str">
        <f>VLOOKUP($AO15,Per_res!$P$53:$W$64,5,FALSE)</f>
        <v>Qualidade</v>
      </c>
      <c r="AS15" s="38" t="e">
        <f>VLOOKUP($AO15,Per_res!$P$53:$W$64,6,FALSE)</f>
        <v>#N/A</v>
      </c>
      <c r="AT15" s="38">
        <f>VLOOKUP($AO15,Per_res!$P$53:$W$64,7,FALSE)</f>
        <v>0</v>
      </c>
      <c r="AU15" s="101">
        <f>VLOOKUP($AO15,Per_res!$P$53:$W$64,8,FALSE)</f>
        <v>0</v>
      </c>
      <c r="AV15" s="32"/>
      <c r="AW15" s="38">
        <v>8</v>
      </c>
      <c r="AX15" s="38">
        <f>LARGE(Per_res!$P$65:$P$76,Ran_es!AW15)</f>
        <v>6.4999999999999997E-3</v>
      </c>
      <c r="AY15" s="38" t="str">
        <f>VLOOKUP($AX15,Per_res!$P$65:$W$76,3,FALSE)</f>
        <v>Como são feitas as avaliações de desempenho dos funcionários?</v>
      </c>
      <c r="AZ15" s="38" t="str">
        <f>VLOOKUP($AX15,Per_res!$P$65:$W$76,4,FALSE)</f>
        <v>Gestão de pessoas (GP)</v>
      </c>
      <c r="BA15" s="38" t="str">
        <f>VLOOKUP($AX15,Per_res!$P$65:$W$76,5,FALSE)</f>
        <v>Treinamento e desenvolvimento</v>
      </c>
      <c r="BB15" s="38" t="e">
        <f>VLOOKUP($AX15,Per_res!$P$65:$W$76,6,FALSE)</f>
        <v>#N/A</v>
      </c>
      <c r="BC15" s="38">
        <f>VLOOKUP($AX15,Per_res!$P$65:$W$76,7,FALSE)</f>
        <v>0</v>
      </c>
      <c r="BD15" s="101">
        <f>VLOOKUP($AX15,Per_res!$P$65:$W$76,8,FALSE)</f>
        <v>0</v>
      </c>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row>
    <row r="16" spans="1:107" s="33" customFormat="1" ht="53.25" customHeight="1">
      <c r="A16" s="114"/>
      <c r="C16" s="62" t="str">
        <f>IF($D$5="Crescente",IF($D$4=$P$8,O15,IF($D$4=$Y$8,X15,IF($D$4=$AH$8,AG15,IF($D$4=$AQ$8,AP11,AY11)))),IF($D$4=$P$8,O16,IF($D$4=$Y$8,X16,IF($D$4=$AH$8,AG16,IF($D$4=$AQ$8,AP16,AY16)))))</f>
        <v>A empresa realiza recrutamentos internos ou externos?</v>
      </c>
      <c r="D16" s="63" t="str">
        <f>IF($D$5="Crescente",IF($D$4=$P$8,P15&amp;" - "&amp;Q15,IF($D$4=$Y$8,Y15&amp;" - "&amp;Z15,IF($D$4=$AH$8,AH15&amp;" - "&amp;AI15,IF($D$4=$AQ$8,AQ11&amp;" - "&amp;AR11,AZ11&amp;" - "&amp;BA11)))),IF($D$4=$P$8,P16&amp;" - "&amp;Q16,IF($D$4=$Y$8,Y16&amp;" - "&amp;Z16,IF($D$4=$AH$8,AH16&amp;" - "&amp;AI16,IF($D$4=$AQ$8,AQ16&amp;" - "&amp;AR16,AZ16&amp;" - "&amp;BA16)))))</f>
        <v>Gestão de pessoas (GP) - Recrutamento e seleção</v>
      </c>
      <c r="E16" s="229" t="e">
        <f>IF($D$5="Crescente",IF($D$4=$P$8,R15,IF($D$4=$Y$8,AA15,IF($D$4=$AH$8,AJ15,IF($D$4=$AQ$8,AS11,BB11)))),IF($D$4=$P$8,R16,IF($D$4=$Y$8,AA16,IF($D$4=$AH$8,AJ16,IF($D$4=$AQ$8,AS16,BB16)))))</f>
        <v>#N/A</v>
      </c>
      <c r="F16" s="229"/>
      <c r="G16" s="229"/>
      <c r="H16" s="63">
        <f>IF($D$5="Crescente",IF($D$4=$P$8,S15,IF($D$4=$Y$8,AB15,IF($D$4=$AH$8,AK15,IF($D$4=$AQ$8,AT11,BC11)))),IF($D$4=$P$8,S16,IF($D$4=$Y$8,AB16,IF($D$4=$AH$8,AK16,IF($D$4=$AQ$8,AT16,BC16)))))</f>
        <v>0</v>
      </c>
      <c r="I16" s="73">
        <f>IF($D$5="Crescente",IF($D$4=$P$8,T15,IF($D$4=$Y$8,AC15,IF($D$4=$AH$8,AL15,IF($D$4=$AQ$8,AU11,BD11)))),IF($D$4=$P$8,T16,IF($D$4=$Y$8,AC16,IF($D$4=$AH$8,AL16,IF($D$4=$AQ$8,AU16,BD16)))))</f>
        <v>0</v>
      </c>
      <c r="K16" s="32"/>
      <c r="L16" s="32"/>
      <c r="M16" s="38">
        <v>9</v>
      </c>
      <c r="N16" s="38">
        <f>LARGE(Per_res!$P$5:$P$20,Ran_es!M16)</f>
        <v>8.0000000000000004E-4</v>
      </c>
      <c r="O16" s="38" t="str">
        <f>VLOOKUP($N16,Per_res!$P$5:$W$20,3,FALSE)</f>
        <v>A empresa tem a capacidade de reter clientes antigos e fidelizar os novos clientes?</v>
      </c>
      <c r="P16" s="38" t="str">
        <f>VLOOKUP($N16,Per_res!$P$5:$W$20,4,FALSE)</f>
        <v>Estratégia</v>
      </c>
      <c r="Q16" s="38" t="str">
        <f>VLOOKUP($N16,Per_res!$P$5:$W$20,5,FALSE)</f>
        <v>Estratégia de médio prazo</v>
      </c>
      <c r="R16" s="38" t="e">
        <f>VLOOKUP($N16,Per_res!$P$5:$W$20,6,FALSE)</f>
        <v>#N/A</v>
      </c>
      <c r="S16" s="38">
        <f>VLOOKUP($N16,Per_res!$P$5:$W$20,7,FALSE)</f>
        <v>0</v>
      </c>
      <c r="T16" s="101">
        <f>VLOOKUP($N16,Per_res!$P$5:$W$20,8,FALSE)</f>
        <v>0</v>
      </c>
      <c r="U16" s="32"/>
      <c r="V16" s="38">
        <v>9</v>
      </c>
      <c r="W16" s="38">
        <f>LARGE(Per_res!$P$21:$P$36,Ran_es!V16)</f>
        <v>2.3999999999999998E-3</v>
      </c>
      <c r="X16" s="38" t="str">
        <f>VLOOKUP($W16,Per_res!$P$21:$W$36,3,FALSE)</f>
        <v>A empresa mantem um estrito controle contábil?</v>
      </c>
      <c r="Y16" s="38" t="str">
        <f>VLOOKUP($W16,Per_res!$P$21:$W$36,4,FALSE)</f>
        <v>Finanças</v>
      </c>
      <c r="Z16" s="38" t="str">
        <f>VLOOKUP($W16,Per_res!$P$21:$W$36,5,FALSE)</f>
        <v>Controle financeiro</v>
      </c>
      <c r="AA16" s="38" t="e">
        <f>VLOOKUP($W16,Per_res!$P$21:$W$36,6,FALSE)</f>
        <v>#N/A</v>
      </c>
      <c r="AB16" s="38">
        <f>VLOOKUP($W16,Per_res!$P$21:$W$36,7,FALSE)</f>
        <v>0</v>
      </c>
      <c r="AC16" s="101">
        <f>VLOOKUP($W16,Per_res!$P$21:$W$36,8,FALSE)</f>
        <v>0</v>
      </c>
      <c r="AD16" s="32"/>
      <c r="AE16" s="38">
        <v>9</v>
      </c>
      <c r="AF16" s="38">
        <f>LARGE(Per_res!$P$37:$P$52,AE16)</f>
        <v>4.0000000000000001E-3</v>
      </c>
      <c r="AG16" s="38" t="str">
        <f>VLOOKUP($AF16,Per_res!$P$37:$W$52,3,FALSE)</f>
        <v>A empresa consegue otimizar a performance de vendas off-line com base na online?</v>
      </c>
      <c r="AH16" s="38" t="str">
        <f>VLOOKUP($AF16,Per_res!$P$37:$W$52,4,FALSE)</f>
        <v>Marketing</v>
      </c>
      <c r="AI16" s="38" t="str">
        <f>VLOOKUP($AF16,Per_res!$P$37:$W$52,5,FALSE)</f>
        <v>Mídias online</v>
      </c>
      <c r="AJ16" s="38" t="e">
        <f>VLOOKUP($AF16,Per_res!$P$37:$W$52,6,FALSE)</f>
        <v>#N/A</v>
      </c>
      <c r="AK16" s="38">
        <f>VLOOKUP($AF16,Per_res!$P$37:$W$52,7,FALSE)</f>
        <v>0</v>
      </c>
      <c r="AL16" s="101">
        <f>VLOOKUP($AF16,Per_res!$P$37:$W$52,8,FALSE)</f>
        <v>0</v>
      </c>
      <c r="AM16" s="32"/>
      <c r="AN16" s="38">
        <v>9</v>
      </c>
      <c r="AO16" s="38">
        <f>LARGE(Per_res!$P$53:$P$64,Ran_es!AN16)</f>
        <v>5.1999999999999998E-3</v>
      </c>
      <c r="AP16" s="38" t="str">
        <f>VLOOKUP($AO16,Per_res!$P$53:$W$64,3,FALSE)</f>
        <v>A empresa possui gestores de processos?</v>
      </c>
      <c r="AQ16" s="38" t="str">
        <f>VLOOKUP($AO16,Per_res!$P$53:$W$64,4,FALSE)</f>
        <v>Operações</v>
      </c>
      <c r="AR16" s="38" t="str">
        <f>VLOOKUP($AO16,Per_res!$P$53:$W$64,5,FALSE)</f>
        <v>Processos</v>
      </c>
      <c r="AS16" s="38" t="e">
        <f>VLOOKUP($AO16,Per_res!$P$53:$W$64,6,FALSE)</f>
        <v>#N/A</v>
      </c>
      <c r="AT16" s="38">
        <f>VLOOKUP($AO16,Per_res!$P$53:$W$64,7,FALSE)</f>
        <v>0</v>
      </c>
      <c r="AU16" s="101">
        <f>VLOOKUP($AO16,Per_res!$P$53:$W$64,8,FALSE)</f>
        <v>0</v>
      </c>
      <c r="AV16" s="32"/>
      <c r="AW16" s="38">
        <v>9</v>
      </c>
      <c r="AX16" s="38">
        <f>LARGE(Per_res!$P$65:$P$76,Ran_es!AW16)</f>
        <v>6.4000000000000003E-3</v>
      </c>
      <c r="AY16" s="38" t="str">
        <f>VLOOKUP($AX16,Per_res!$P$65:$W$76,3,FALSE)</f>
        <v>A empresa realiza recrutamentos internos ou externos?</v>
      </c>
      <c r="AZ16" s="38" t="str">
        <f>VLOOKUP($AX16,Per_res!$P$65:$W$76,4,FALSE)</f>
        <v>Gestão de pessoas (GP)</v>
      </c>
      <c r="BA16" s="38" t="str">
        <f>VLOOKUP($AX16,Per_res!$P$65:$W$76,5,FALSE)</f>
        <v>Recrutamento e seleção</v>
      </c>
      <c r="BB16" s="38" t="e">
        <f>VLOOKUP($AX16,Per_res!$P$65:$W$76,6,FALSE)</f>
        <v>#N/A</v>
      </c>
      <c r="BC16" s="38">
        <f>VLOOKUP($AX16,Per_res!$P$65:$W$76,7,FALSE)</f>
        <v>0</v>
      </c>
      <c r="BD16" s="101">
        <f>VLOOKUP($AX16,Per_res!$P$65:$W$76,8,FALSE)</f>
        <v>0</v>
      </c>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row>
    <row r="17" spans="1:107" s="33" customFormat="1" ht="53.25" customHeight="1">
      <c r="A17" s="114"/>
      <c r="C17" s="62" t="str">
        <f>IF($D$5="Crescente",IF($D$4=$P$8,O14,IF($D$4=$Y$8,X14,IF($D$4=$AH$8,AG14,IF($D$4=$AQ$8,AP10,AY10)))),IF($D$4=$P$8,O17,IF($D$4=$Y$8,X17,IF($D$4=$AH$8,AG17,IF($D$4=$AQ$8,AP17,AY17)))))</f>
        <v>A empresa contrata que tipo de funcionário?</v>
      </c>
      <c r="D17" s="63" t="str">
        <f>IF($D$5="Crescente",IF($D$4=$P$8,P14&amp;" - "&amp;Q14,IF($D$4=$Y$8,Y14&amp;" - "&amp;Z14,IF($D$4=$AH$8,AH14&amp;" - "&amp;AI14,IF($D$4=$AQ$8,AQ10&amp;" - "&amp;AR10,AZ10&amp;" - "&amp;BA10)))),IF($D$4=$P$8,P17&amp;" - "&amp;Q17,IF($D$4=$Y$8,Y17&amp;" - "&amp;Z17,IF($D$4=$AH$8,AH17&amp;" - "&amp;AI17,IF($D$4=$AQ$8,AQ17&amp;" - "&amp;AR17,AZ17&amp;" - "&amp;BA17)))))</f>
        <v>Gestão de pessoas (GP) - Recrutamento e seleção</v>
      </c>
      <c r="E17" s="229" t="e">
        <f>IF($D$5="Crescente",IF($D$4=$P$8,R14,IF($D$4=$Y$8,AA14,IF($D$4=$AH$8,AJ14,IF($D$4=$AQ$8,AS10,BB10)))),IF($D$4=$P$8,R17,IF($D$4=$Y$8,AA17,IF($D$4=$AH$8,AJ17,IF($D$4=$AQ$8,AS17,BB17)))))</f>
        <v>#N/A</v>
      </c>
      <c r="F17" s="229"/>
      <c r="G17" s="229"/>
      <c r="H17" s="63">
        <f>IF($D$5="Crescente",IF($D$4=$P$8,S14,IF($D$4=$Y$8,AB14,IF($D$4=$AH$8,AK14,IF($D$4=$AQ$8,AT10,BC10)))),IF($D$4=$P$8,S17,IF($D$4=$Y$8,AB17,IF($D$4=$AH$8,AK17,IF($D$4=$AQ$8,AT17,BC17)))))</f>
        <v>0</v>
      </c>
      <c r="I17" s="73">
        <f>IF($D$5="Crescente",IF($D$4=$P$8,T14,IF($D$4=$Y$8,AC14,IF($D$4=$AH$8,AL14,IF($D$4=$AQ$8,AU10,BD10)))),IF($D$4=$P$8,T17,IF($D$4=$Y$8,AC17,IF($D$4=$AH$8,AL17,IF($D$4=$AQ$8,AU17,BD17)))))</f>
        <v>0</v>
      </c>
      <c r="K17" s="32"/>
      <c r="L17" s="32"/>
      <c r="M17" s="38">
        <v>10</v>
      </c>
      <c r="N17" s="38">
        <f>LARGE(Per_res!$P$5:$P$20,Ran_es!M17)</f>
        <v>6.9999999999999999E-4</v>
      </c>
      <c r="O17" s="38" t="str">
        <f>VLOOKUP($N17,Per_res!$P$5:$W$20,3,FALSE)</f>
        <v>A empresa investe no branding, ou seja, para que sua marca seja lembrada pelos clientes?</v>
      </c>
      <c r="P17" s="38" t="str">
        <f>VLOOKUP($N17,Per_res!$P$5:$W$20,4,FALSE)</f>
        <v>Estratégia</v>
      </c>
      <c r="Q17" s="38" t="str">
        <f>VLOOKUP($N17,Per_res!$P$5:$W$20,5,FALSE)</f>
        <v>Estratégia de médio prazo</v>
      </c>
      <c r="R17" s="38" t="e">
        <f>VLOOKUP($N17,Per_res!$P$5:$W$20,6,FALSE)</f>
        <v>#N/A</v>
      </c>
      <c r="S17" s="38">
        <f>VLOOKUP($N17,Per_res!$P$5:$W$20,7,FALSE)</f>
        <v>0</v>
      </c>
      <c r="T17" s="101">
        <f>VLOOKUP($N17,Per_res!$P$5:$W$20,8,FALSE)</f>
        <v>0</v>
      </c>
      <c r="U17" s="32"/>
      <c r="V17" s="38">
        <v>10</v>
      </c>
      <c r="W17" s="38">
        <f>LARGE(Per_res!$P$21:$P$36,Ran_es!V17)</f>
        <v>2.3E-3</v>
      </c>
      <c r="X17" s="38" t="str">
        <f>VLOOKUP($W17,Per_res!$P$21:$W$36,3,FALSE)</f>
        <v>A empresa possui controle sobre seu capital de giro?</v>
      </c>
      <c r="Y17" s="38" t="str">
        <f>VLOOKUP($W17,Per_res!$P$21:$W$36,4,FALSE)</f>
        <v>Finanças</v>
      </c>
      <c r="Z17" s="38" t="str">
        <f>VLOOKUP($W17,Per_res!$P$21:$W$36,5,FALSE)</f>
        <v>Controle financeiro</v>
      </c>
      <c r="AA17" s="38" t="e">
        <f>VLOOKUP($W17,Per_res!$P$21:$W$36,6,FALSE)</f>
        <v>#N/A</v>
      </c>
      <c r="AB17" s="38">
        <f>VLOOKUP($W17,Per_res!$P$21:$W$36,7,FALSE)</f>
        <v>0</v>
      </c>
      <c r="AC17" s="101">
        <f>VLOOKUP($W17,Per_res!$P$21:$W$36,8,FALSE)</f>
        <v>0</v>
      </c>
      <c r="AD17" s="32"/>
      <c r="AE17" s="38">
        <v>10</v>
      </c>
      <c r="AF17" s="38">
        <f>LARGE(Per_res!$P$37:$P$52,AE17)</f>
        <v>3.8999999999999998E-3</v>
      </c>
      <c r="AG17" s="38" t="str">
        <f>VLOOKUP($AF17,Per_res!$P$37:$W$52,3,FALSE)</f>
        <v>A empresa acompanha os indicadores de performance?</v>
      </c>
      <c r="AH17" s="38" t="str">
        <f>VLOOKUP($AF17,Per_res!$P$37:$W$52,4,FALSE)</f>
        <v>Marketing</v>
      </c>
      <c r="AI17" s="38" t="str">
        <f>VLOOKUP($AF17,Per_res!$P$37:$W$52,5,FALSE)</f>
        <v>Mídias online</v>
      </c>
      <c r="AJ17" s="38" t="e">
        <f>VLOOKUP($AF17,Per_res!$P$37:$W$52,6,FALSE)</f>
        <v>#N/A</v>
      </c>
      <c r="AK17" s="38">
        <f>VLOOKUP($AF17,Per_res!$P$37:$W$52,7,FALSE)</f>
        <v>0</v>
      </c>
      <c r="AL17" s="101">
        <f>VLOOKUP($AF17,Per_res!$P$37:$W$52,8,FALSE)</f>
        <v>0</v>
      </c>
      <c r="AM17" s="32"/>
      <c r="AN17" s="38">
        <v>10</v>
      </c>
      <c r="AO17" s="38">
        <f>LARGE(Per_res!$P$53:$P$64,Ran_es!AN17)</f>
        <v>5.1000000000000004E-3</v>
      </c>
      <c r="AP17" s="38" t="str">
        <f>VLOOKUP($AO17,Per_res!$P$53:$W$64,3,FALSE)</f>
        <v>A empresa gerencia suas compras?</v>
      </c>
      <c r="AQ17" s="38" t="str">
        <f>VLOOKUP($AO17,Per_res!$P$53:$W$64,4,FALSE)</f>
        <v>Operações</v>
      </c>
      <c r="AR17" s="38" t="str">
        <f>VLOOKUP($AO17,Per_res!$P$53:$W$64,5,FALSE)</f>
        <v>Processos</v>
      </c>
      <c r="AS17" s="38" t="e">
        <f>VLOOKUP($AO17,Per_res!$P$53:$W$64,6,FALSE)</f>
        <v>#N/A</v>
      </c>
      <c r="AT17" s="38">
        <f>VLOOKUP($AO17,Per_res!$P$53:$W$64,7,FALSE)</f>
        <v>0</v>
      </c>
      <c r="AU17" s="101">
        <f>VLOOKUP($AO17,Per_res!$P$53:$W$64,8,FALSE)</f>
        <v>0</v>
      </c>
      <c r="AV17" s="32"/>
      <c r="AW17" s="38">
        <v>10</v>
      </c>
      <c r="AX17" s="38">
        <f>LARGE(Per_res!$P$65:$P$76,Ran_es!AW17)</f>
        <v>6.3E-3</v>
      </c>
      <c r="AY17" s="38" t="str">
        <f>VLOOKUP($AX17,Per_res!$P$65:$W$76,3,FALSE)</f>
        <v>A empresa contrata que tipo de funcionário?</v>
      </c>
      <c r="AZ17" s="38" t="str">
        <f>VLOOKUP($AX17,Per_res!$P$65:$W$76,4,FALSE)</f>
        <v>Gestão de pessoas (GP)</v>
      </c>
      <c r="BA17" s="38" t="str">
        <f>VLOOKUP($AX17,Per_res!$P$65:$W$76,5,FALSE)</f>
        <v>Recrutamento e seleção</v>
      </c>
      <c r="BB17" s="38" t="e">
        <f>VLOOKUP($AX17,Per_res!$P$65:$W$76,6,FALSE)</f>
        <v>#N/A</v>
      </c>
      <c r="BC17" s="38">
        <f>VLOOKUP($AX17,Per_res!$P$65:$W$76,7,FALSE)</f>
        <v>0</v>
      </c>
      <c r="BD17" s="101">
        <f>VLOOKUP($AX17,Per_res!$P$65:$W$76,8,FALSE)</f>
        <v>0</v>
      </c>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row>
    <row r="18" spans="1:107" s="33" customFormat="1" ht="53.25" customHeight="1">
      <c r="A18" s="114"/>
      <c r="C18" s="62" t="str">
        <f>IF($D$5="Crescente",IF($D$4=$P$8,O13,IF($D$4=$Y$8,X13,IF($D$4=$AH$8,AG13,IF($D$4=$AQ$8,AP9,AY9)))),IF($D$4=$P$8,O18,IF($D$4=$Y$8,X18,IF($D$4=$AH$8,AG18,IF($D$4=$AQ$8,AP18,AY18)))))</f>
        <v>A empresa anuncia o seu processo de recrutamento de que maneira?</v>
      </c>
      <c r="D18" s="63" t="str">
        <f>IF($D$5="Crescente",IF($D$4=$P$8,P13&amp;" - "&amp;Q13,IF($D$4=$Y$8,Y13&amp;" - "&amp;Z13,IF($D$4=$AH$8,AH13&amp;" - "&amp;AI13,IF($D$4=$AQ$8,AQ9&amp;" - "&amp;AR9,AZ9&amp;" - "&amp;BA9)))),IF($D$4=$P$8,P18&amp;" - "&amp;Q18,IF($D$4=$Y$8,Y18&amp;" - "&amp;Z18,IF($D$4=$AH$8,AH18&amp;" - "&amp;AI18,IF($D$4=$AQ$8,AQ18&amp;" - "&amp;AR18,AZ18&amp;" - "&amp;BA18)))))</f>
        <v>Gestão de pessoas (GP) - Recrutamento e seleção</v>
      </c>
      <c r="E18" s="229" t="e">
        <f>IF($D$5="Crescente",IF($D$4=$P$8,R13,IF($D$4=$Y$8,AA13,IF($D$4=$AH$8,AJ13,IF($D$4=$AQ$8,AS9,BB9)))),IF($D$4=$P$8,R18,IF($D$4=$Y$8,AA18,IF($D$4=$AH$8,AJ18,IF($D$4=$AQ$8,AS18,BB18)))))</f>
        <v>#N/A</v>
      </c>
      <c r="F18" s="229"/>
      <c r="G18" s="229"/>
      <c r="H18" s="63">
        <f>IF($D$5="Crescente",IF($D$4=$P$8,S13,IF($D$4=$Y$8,AB13,IF($D$4=$AH$8,AK13,IF($D$4=$AQ$8,AT9,BC9)))),IF($D$4=$P$8,S18,IF($D$4=$Y$8,AB18,IF($D$4=$AH$8,AK18,IF($D$4=$AQ$8,AT18,BC18)))))</f>
        <v>0</v>
      </c>
      <c r="I18" s="73">
        <f>IF($D$5="Crescente",IF($D$4=$P$8,T13,IF($D$4=$Y$8,AC13,IF($D$4=$AH$8,AL13,IF($D$4=$AQ$8,AU9,BD9)))),IF($D$4=$P$8,T18,IF($D$4=$Y$8,AC18,IF($D$4=$AH$8,AL18,IF($D$4=$AQ$8,AU18,BD18)))))</f>
        <v>0</v>
      </c>
      <c r="K18" s="32"/>
      <c r="L18" s="32"/>
      <c r="M18" s="38">
        <v>11</v>
      </c>
      <c r="N18" s="38">
        <f>LARGE(Per_res!$P$5:$P$20,Ran_es!M18)</f>
        <v>5.9999999999999995E-4</v>
      </c>
      <c r="O18" s="38" t="str">
        <f>VLOOKUP($N18,Per_res!$P$5:$W$20,3,FALSE)</f>
        <v>A empresa busca a atualização de seus produtos e possui uma cultura de inovação?</v>
      </c>
      <c r="P18" s="38" t="str">
        <f>VLOOKUP($N18,Per_res!$P$5:$W$20,4,FALSE)</f>
        <v>Estratégia</v>
      </c>
      <c r="Q18" s="38" t="str">
        <f>VLOOKUP($N18,Per_res!$P$5:$W$20,5,FALSE)</f>
        <v>Estratégia de médio prazo</v>
      </c>
      <c r="R18" s="38" t="e">
        <f>VLOOKUP($N18,Per_res!$P$5:$W$20,6,FALSE)</f>
        <v>#N/A</v>
      </c>
      <c r="S18" s="38">
        <f>VLOOKUP($N18,Per_res!$P$5:$W$20,7,FALSE)</f>
        <v>0</v>
      </c>
      <c r="T18" s="101">
        <f>VLOOKUP($N18,Per_res!$P$5:$W$20,8,FALSE)</f>
        <v>0</v>
      </c>
      <c r="U18" s="32"/>
      <c r="V18" s="38">
        <v>11</v>
      </c>
      <c r="W18" s="38">
        <f>LARGE(Per_res!$P$21:$P$36,Ran_es!V18)</f>
        <v>2.2000000000000001E-3</v>
      </c>
      <c r="X18" s="38" t="str">
        <f>VLOOKUP($W18,Per_res!$P$21:$W$36,3,FALSE)</f>
        <v>A empresa possui uma separação entre o que é dela e o que é do proprietário?</v>
      </c>
      <c r="Y18" s="38" t="str">
        <f>VLOOKUP($W18,Per_res!$P$21:$W$36,4,FALSE)</f>
        <v>Finanças</v>
      </c>
      <c r="Z18" s="38" t="str">
        <f>VLOOKUP($W18,Per_res!$P$21:$W$36,5,FALSE)</f>
        <v>Controle financeiro</v>
      </c>
      <c r="AA18" s="38" t="e">
        <f>VLOOKUP($W18,Per_res!$P$21:$W$36,6,FALSE)</f>
        <v>#N/A</v>
      </c>
      <c r="AB18" s="38">
        <f>VLOOKUP($W18,Per_res!$P$21:$W$36,7,FALSE)</f>
        <v>0</v>
      </c>
      <c r="AC18" s="101">
        <f>VLOOKUP($W18,Per_res!$P$21:$W$36,8,FALSE)</f>
        <v>0</v>
      </c>
      <c r="AD18" s="32"/>
      <c r="AE18" s="38">
        <v>11</v>
      </c>
      <c r="AF18" s="38">
        <f>LARGE(Per_res!$P$37:$P$52,AE18)</f>
        <v>3.8E-3</v>
      </c>
      <c r="AG18" s="38" t="str">
        <f>VLOOKUP($AF18,Per_res!$P$37:$W$52,3,FALSE)</f>
        <v>A empresa realiza campanhas online?</v>
      </c>
      <c r="AH18" s="38" t="str">
        <f>VLOOKUP($AF18,Per_res!$P$37:$W$52,4,FALSE)</f>
        <v>Marketing</v>
      </c>
      <c r="AI18" s="38" t="str">
        <f>VLOOKUP($AF18,Per_res!$P$37:$W$52,5,FALSE)</f>
        <v>Mídias online</v>
      </c>
      <c r="AJ18" s="38" t="e">
        <f>VLOOKUP($AF18,Per_res!$P$37:$W$52,6,FALSE)</f>
        <v>#N/A</v>
      </c>
      <c r="AK18" s="38">
        <f>VLOOKUP($AF18,Per_res!$P$37:$W$52,7,FALSE)</f>
        <v>0</v>
      </c>
      <c r="AL18" s="101">
        <f>VLOOKUP($AF18,Per_res!$P$37:$W$52,8,FALSE)</f>
        <v>0</v>
      </c>
      <c r="AM18" s="32"/>
      <c r="AN18" s="38">
        <v>11</v>
      </c>
      <c r="AO18" s="38">
        <f>LARGE(Per_res!$P$53:$P$64,Ran_es!AN18)</f>
        <v>5.0000000000000001E-3</v>
      </c>
      <c r="AP18" s="38" t="str">
        <f>VLOOKUP($AO18,Per_res!$P$53:$W$64,3,FALSE)</f>
        <v>A empresa faz uso da tecnologia em seus processos?</v>
      </c>
      <c r="AQ18" s="38" t="str">
        <f>VLOOKUP($AO18,Per_res!$P$53:$W$64,4,FALSE)</f>
        <v>Operações</v>
      </c>
      <c r="AR18" s="38" t="str">
        <f>VLOOKUP($AO18,Per_res!$P$53:$W$64,5,FALSE)</f>
        <v>Processos</v>
      </c>
      <c r="AS18" s="38" t="e">
        <f>VLOOKUP($AO18,Per_res!$P$53:$W$64,6,FALSE)</f>
        <v>#N/A</v>
      </c>
      <c r="AT18" s="38">
        <f>VLOOKUP($AO18,Per_res!$P$53:$W$64,7,FALSE)</f>
        <v>0</v>
      </c>
      <c r="AU18" s="101">
        <f>VLOOKUP($AO18,Per_res!$P$53:$W$64,8,FALSE)</f>
        <v>0</v>
      </c>
      <c r="AV18" s="32"/>
      <c r="AW18" s="38">
        <v>11</v>
      </c>
      <c r="AX18" s="38">
        <f>LARGE(Per_res!$P$65:$P$76,Ran_es!AW18)</f>
        <v>6.1999999999999998E-3</v>
      </c>
      <c r="AY18" s="38" t="str">
        <f>VLOOKUP($AX18,Per_res!$P$65:$W$76,3,FALSE)</f>
        <v>A empresa anuncia o seu processo de recrutamento de que maneira?</v>
      </c>
      <c r="AZ18" s="38" t="str">
        <f>VLOOKUP($AX18,Per_res!$P$65:$W$76,4,FALSE)</f>
        <v>Gestão de pessoas (GP)</v>
      </c>
      <c r="BA18" s="38" t="str">
        <f>VLOOKUP($AX18,Per_res!$P$65:$W$76,5,FALSE)</f>
        <v>Recrutamento e seleção</v>
      </c>
      <c r="BB18" s="38" t="e">
        <f>VLOOKUP($AX18,Per_res!$P$65:$W$76,6,FALSE)</f>
        <v>#N/A</v>
      </c>
      <c r="BC18" s="38">
        <f>VLOOKUP($AX18,Per_res!$P$65:$W$76,7,FALSE)</f>
        <v>0</v>
      </c>
      <c r="BD18" s="101">
        <f>VLOOKUP($AX18,Per_res!$P$65:$W$76,8,FALSE)</f>
        <v>0</v>
      </c>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row>
    <row r="19" spans="1:107" s="33" customFormat="1" ht="53.25" customHeight="1">
      <c r="A19" s="114"/>
      <c r="C19" s="62" t="str">
        <f>IF($D$5="Crescente",IF($D$4=$P$8,O12,IF($D$4=$Y$8,X12,IF($D$4=$AH$8,AG12,IF($D$4=$AQ$8,AP8,AY8)))),IF($D$4=$P$8,O19,IF($D$4=$Y$8,X19,IF($D$4=$AH$8,AG19,IF($D$4=$AQ$8,AP19,AY19)))))</f>
        <v>Sua empresa possui processo de recrutamento e seleção dos funcionários e anuncia suas vagas?</v>
      </c>
      <c r="D19" s="63" t="str">
        <f>IF($D$5="Crescente",IF($D$4=$P$8,P12&amp;" - "&amp;Q12,IF($D$4=$Y$8,Y12&amp;" - "&amp;Z12,IF($D$4=$AH$8,AH12&amp;" - "&amp;AI12,IF($D$4=$AQ$8,AQ8&amp;" - "&amp;AR8,AZ8&amp;" - "&amp;BA8)))),IF($D$4=$P$8,P19&amp;" - "&amp;Q19,IF($D$4=$Y$8,Y19&amp;" - "&amp;Z19,IF($D$4=$AH$8,AH19&amp;" - "&amp;AI19,IF($D$4=$AQ$8,AQ19&amp;" - "&amp;AR19,AZ19&amp;" - "&amp;BA19)))))</f>
        <v>Gestão de pessoas (GP) - Recrutamento e seleção</v>
      </c>
      <c r="E19" s="229" t="e">
        <f>IF($D$5="Crescente",IF($D$4=$P$8,R12,IF($D$4=$Y$8,AA12,IF($D$4=$AH$8,AJ12,IF($D$4=$AQ$8,AS8,BB8)))),IF($D$4=$P$8,R19,IF($D$4=$Y$8,AA19,IF($D$4=$AH$8,AJ19,IF($D$4=$AQ$8,AS19,BB19)))))</f>
        <v>#N/A</v>
      </c>
      <c r="F19" s="229"/>
      <c r="G19" s="229"/>
      <c r="H19" s="63">
        <f>IF($D$5="Crescente",IF($D$4=$P$8,S12,IF($D$4=$Y$8,AB12,IF($D$4=$AH$8,AK12,IF($D$4=$AQ$8,AT8,BC8)))),IF($D$4=$P$8,S19,IF($D$4=$Y$8,AB19,IF($D$4=$AH$8,AK19,IF($D$4=$AQ$8,AT19,BC19)))))</f>
        <v>0</v>
      </c>
      <c r="I19" s="73">
        <f>IF($D$5="Crescente",IF($D$4=$P$8,T12,IF($D$4=$Y$8,AC12,IF($D$4=$AH$8,AL12,IF($D$4=$AQ$8,AU8,BD8)))),IF($D$4=$P$8,T19,IF($D$4=$Y$8,AC19,IF($D$4=$AH$8,AL19,IF($D$4=$AQ$8,AU19,BD19)))))</f>
        <v>0</v>
      </c>
      <c r="K19" s="32"/>
      <c r="L19" s="32"/>
      <c r="M19" s="38">
        <v>12</v>
      </c>
      <c r="N19" s="38">
        <f>LARGE(Per_res!$P$5:$P$20,Ran_es!M19)</f>
        <v>5.0000000000000001E-4</v>
      </c>
      <c r="O19" s="38" t="str">
        <f>VLOOKUP($N19,Per_res!$P$5:$W$20,3,FALSE)</f>
        <v>A empresa visa novos segmentos de clientes?</v>
      </c>
      <c r="P19" s="38" t="str">
        <f>VLOOKUP($N19,Per_res!$P$5:$W$20,4,FALSE)</f>
        <v>Estratégia</v>
      </c>
      <c r="Q19" s="38" t="str">
        <f>VLOOKUP($N19,Per_res!$P$5:$W$20,5,FALSE)</f>
        <v>Estratégia de médio prazo</v>
      </c>
      <c r="R19" s="38" t="e">
        <f>VLOOKUP($N19,Per_res!$P$5:$W$20,6,FALSE)</f>
        <v>#N/A</v>
      </c>
      <c r="S19" s="38">
        <f>VLOOKUP($N19,Per_res!$P$5:$W$20,7,FALSE)</f>
        <v>0</v>
      </c>
      <c r="T19" s="101">
        <f>VLOOKUP($N19,Per_res!$P$5:$W$20,8,FALSE)</f>
        <v>0</v>
      </c>
      <c r="U19" s="32"/>
      <c r="V19" s="38">
        <v>12</v>
      </c>
      <c r="W19" s="38">
        <f>LARGE(Per_res!$P$21:$P$36,Ran_es!V19)</f>
        <v>2.0999999999999999E-3</v>
      </c>
      <c r="X19" s="38" t="str">
        <f>VLOOKUP($W19,Per_res!$P$21:$W$36,3,FALSE)</f>
        <v>A empresa realiza a gestão do seu fluxo de caixa?</v>
      </c>
      <c r="Y19" s="38" t="str">
        <f>VLOOKUP($W19,Per_res!$P$21:$W$36,4,FALSE)</f>
        <v>Finanças</v>
      </c>
      <c r="Z19" s="38" t="str">
        <f>VLOOKUP($W19,Per_res!$P$21:$W$36,5,FALSE)</f>
        <v>Controle financeiro</v>
      </c>
      <c r="AA19" s="38" t="e">
        <f>VLOOKUP($W19,Per_res!$P$21:$W$36,6,FALSE)</f>
        <v>#N/A</v>
      </c>
      <c r="AB19" s="38">
        <f>VLOOKUP($W19,Per_res!$P$21:$W$36,7,FALSE)</f>
        <v>0</v>
      </c>
      <c r="AC19" s="101">
        <f>VLOOKUP($W19,Per_res!$P$21:$W$36,8,FALSE)</f>
        <v>0</v>
      </c>
      <c r="AD19" s="32"/>
      <c r="AE19" s="38">
        <v>12</v>
      </c>
      <c r="AF19" s="38">
        <f>LARGE(Per_res!$P$37:$P$52,AE19)</f>
        <v>3.7000000000000002E-3</v>
      </c>
      <c r="AG19" s="38" t="str">
        <f>VLOOKUP($AF19,Per_res!$P$37:$W$52,3,FALSE)</f>
        <v>A empresa está presente na internet?</v>
      </c>
      <c r="AH19" s="38" t="str">
        <f>VLOOKUP($AF19,Per_res!$P$37:$W$52,4,FALSE)</f>
        <v>Marketing</v>
      </c>
      <c r="AI19" s="38" t="str">
        <f>VLOOKUP($AF19,Per_res!$P$37:$W$52,5,FALSE)</f>
        <v>Mídias online</v>
      </c>
      <c r="AJ19" s="38" t="e">
        <f>VLOOKUP($AF19,Per_res!$P$37:$W$52,6,FALSE)</f>
        <v>#N/A</v>
      </c>
      <c r="AK19" s="38">
        <f>VLOOKUP($AF19,Per_res!$P$37:$W$52,7,FALSE)</f>
        <v>0</v>
      </c>
      <c r="AL19" s="101">
        <f>VLOOKUP($AF19,Per_res!$P$37:$W$52,8,FALSE)</f>
        <v>0</v>
      </c>
      <c r="AM19" s="32"/>
      <c r="AN19" s="38">
        <v>12</v>
      </c>
      <c r="AO19" s="38">
        <f>LARGE(Per_res!$P$53:$P$64,Ran_es!AN19)</f>
        <v>4.8999999999999998E-3</v>
      </c>
      <c r="AP19" s="38" t="str">
        <f>VLOOKUP($AO19,Per_res!$P$53:$W$64,3,FALSE)</f>
        <v>A empresa compreende seus processos de negócios e os registra?</v>
      </c>
      <c r="AQ19" s="38" t="str">
        <f>VLOOKUP($AO19,Per_res!$P$53:$W$64,4,FALSE)</f>
        <v>Operações</v>
      </c>
      <c r="AR19" s="38" t="str">
        <f>VLOOKUP($AO19,Per_res!$P$53:$W$64,5,FALSE)</f>
        <v>Processos</v>
      </c>
      <c r="AS19" s="38" t="e">
        <f>VLOOKUP($AO19,Per_res!$P$53:$W$64,6,FALSE)</f>
        <v>#N/A</v>
      </c>
      <c r="AT19" s="38">
        <f>VLOOKUP($AO19,Per_res!$P$53:$W$64,7,FALSE)</f>
        <v>0</v>
      </c>
      <c r="AU19" s="101">
        <f>VLOOKUP($AO19,Per_res!$P$53:$W$64,8,FALSE)</f>
        <v>0</v>
      </c>
      <c r="AV19" s="32"/>
      <c r="AW19" s="38">
        <v>12</v>
      </c>
      <c r="AX19" s="38">
        <f>LARGE(Per_res!$P$65:$P$76,Ran_es!AW19)</f>
        <v>6.1000000000000004E-3</v>
      </c>
      <c r="AY19" s="38" t="str">
        <f>VLOOKUP($AX19,Per_res!$P$65:$W$76,3,FALSE)</f>
        <v>Sua empresa possui processo de recrutamento e seleção dos funcionários e anuncia suas vagas?</v>
      </c>
      <c r="AZ19" s="38" t="str">
        <f>VLOOKUP($AX19,Per_res!$P$65:$W$76,4,FALSE)</f>
        <v>Gestão de pessoas (GP)</v>
      </c>
      <c r="BA19" s="38" t="str">
        <f>VLOOKUP($AX19,Per_res!$P$65:$W$76,5,FALSE)</f>
        <v>Recrutamento e seleção</v>
      </c>
      <c r="BB19" s="38" t="e">
        <f>VLOOKUP($AX19,Per_res!$P$65:$W$76,6,FALSE)</f>
        <v>#N/A</v>
      </c>
      <c r="BC19" s="38">
        <f>VLOOKUP($AX19,Per_res!$P$65:$W$76,7,FALSE)</f>
        <v>0</v>
      </c>
      <c r="BD19" s="101">
        <f>VLOOKUP($AX19,Per_res!$P$65:$W$76,8,FALSE)</f>
        <v>0</v>
      </c>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row>
    <row r="20" spans="1:107" s="33" customFormat="1" ht="53.25" customHeight="1">
      <c r="A20" s="114"/>
      <c r="C20" s="62">
        <f>IF($D$5="Crescente",IF($D$4=$P$8,O11,IF($D$4=$Y$8,X11,IF($D$4=$AH$8,AG11,IF($D$4=$AQ$8,AP11,AY11)))),IF($D$4=$P$8,O20,IF($D$4=$Y$8,X20,IF($D$4=$AH$8,AG20,IF($D$4=$AQ$8,AP20,AY20)))))</f>
        <v>0</v>
      </c>
      <c r="D20" s="63" t="str">
        <f>IF($D$5="Crescente",IF($D$4=$P$8,P11&amp;" - "&amp;Q11,IF($D$4=$Y$8,Y11&amp;" - "&amp;Z11,IF($D$4=$AH$8,AH11&amp;" - "&amp;AI11,IF($D$4=$AQ$8,AQ11&amp;" - "&amp;AR11,AZ11&amp;" - "&amp;BA11)))),IF($D$4=$P$8,P20&amp;" - "&amp;Q20,IF($D$4=$Y$8,Y20&amp;" - "&amp;Z20,IF($D$4=$AH$8,AH20&amp;" - "&amp;AI20,IF($D$4=$AQ$8,AQ20&amp;" - "&amp;AR20,AZ20&amp;" - "&amp;BA20)))))</f>
        <v xml:space="preserve"> - </v>
      </c>
      <c r="E20" s="229">
        <f>IF($D$5="Crescente",IF($D$4=$P$8,R11,IF($D$4=$Y$8,AA11,IF($D$4=$AH$8,AJ11,IF($D$4=$AQ$8,AS11,BB11)))),IF($D$4=$P$8,R20,IF($D$4=$Y$8,AA20,IF($D$4=$AH$8,AJ20,IF($D$4=$AQ$8,AS20,BB20)))))</f>
        <v>0</v>
      </c>
      <c r="F20" s="229"/>
      <c r="G20" s="229"/>
      <c r="H20" s="63">
        <f>IF($D$5="Crescente",IF($D$4=$P$8,S11,IF($D$4=$Y$8,AB11,IF($D$4=$AH$8,AK11,IF($D$4=$AQ$8,AT11,BC11)))),IF($D$4=$P$8,S20,IF($D$4=$Y$8,AB20,IF($D$4=$AH$8,AK20,IF($D$4=$AQ$8,AT20,BC20)))))</f>
        <v>0</v>
      </c>
      <c r="I20" s="73">
        <f>IF($D$5="Crescente",IF($D$4=$P$8,T11,IF($D$4=$Y$8,AC11,IF($D$4=$AH$8,AL11,IF($D$4=$AQ$8,AU11,BD11)))),IF($D$4=$P$8,T20,IF($D$4=$Y$8,AC20,IF($D$4=$AH$8,AL20,IF($D$4=$AQ$8,AU20,BD20)))))</f>
        <v>0</v>
      </c>
      <c r="K20" s="32"/>
      <c r="L20" s="32"/>
      <c r="M20" s="38">
        <v>13</v>
      </c>
      <c r="N20" s="38">
        <f>LARGE(Per_res!$P$5:$P$20,Ran_es!M20)</f>
        <v>4.0000000000000002E-4</v>
      </c>
      <c r="O20" s="38" t="str">
        <f>VLOOKUP($N20,Per_res!$P$5:$W$20,3,FALSE)</f>
        <v>A empresa acompanha os resultados e possui metas estratégicas de curto prazo?</v>
      </c>
      <c r="P20" s="38" t="str">
        <f>VLOOKUP($N20,Per_res!$P$5:$W$20,4,FALSE)</f>
        <v>Estratégia</v>
      </c>
      <c r="Q20" s="38" t="str">
        <f>VLOOKUP($N20,Per_res!$P$5:$W$20,5,FALSE)</f>
        <v>Estratégia de curto prazo</v>
      </c>
      <c r="R20" s="38" t="e">
        <f>VLOOKUP($N20,Per_res!$P$5:$W$20,6,FALSE)</f>
        <v>#N/A</v>
      </c>
      <c r="S20" s="38">
        <f>VLOOKUP($N20,Per_res!$P$5:$W$20,7,FALSE)</f>
        <v>0</v>
      </c>
      <c r="T20" s="101">
        <f>VLOOKUP($N20,Per_res!$P$5:$W$20,8,FALSE)</f>
        <v>0</v>
      </c>
      <c r="U20" s="32"/>
      <c r="V20" s="38">
        <v>13</v>
      </c>
      <c r="W20" s="38">
        <f>LARGE(Per_res!$P$21:$P$36,Ran_es!V20)</f>
        <v>2E-3</v>
      </c>
      <c r="X20" s="38" t="str">
        <f>VLOOKUP($W20,Per_res!$P$21:$W$36,3,FALSE)</f>
        <v>A empresa planeja pegar ou já pegou um empréstimo?</v>
      </c>
      <c r="Y20" s="38" t="str">
        <f>VLOOKUP($W20,Per_res!$P$21:$W$36,4,FALSE)</f>
        <v>Finanças</v>
      </c>
      <c r="Z20" s="38" t="str">
        <f>VLOOKUP($W20,Per_res!$P$21:$W$36,5,FALSE)</f>
        <v>Planejamento financeiro</v>
      </c>
      <c r="AA20" s="38" t="e">
        <f>VLOOKUP($W20,Per_res!$P$21:$W$36,6,FALSE)</f>
        <v>#N/A</v>
      </c>
      <c r="AB20" s="38">
        <f>VLOOKUP($W20,Per_res!$P$21:$W$36,7,FALSE)</f>
        <v>0</v>
      </c>
      <c r="AC20" s="101">
        <f>VLOOKUP($W20,Per_res!$P$21:$W$36,8,FALSE)</f>
        <v>0</v>
      </c>
      <c r="AD20" s="32"/>
      <c r="AE20" s="38">
        <v>13</v>
      </c>
      <c r="AF20" s="38">
        <f>LARGE(Per_res!$P$37:$P$52,AE20)</f>
        <v>3.5999999999999999E-3</v>
      </c>
      <c r="AG20" s="38" t="str">
        <f>VLOOKUP($AF20,Per_res!$P$37:$W$52,3,FALSE)</f>
        <v>A empresa monitora a satisfação de seus clientes?</v>
      </c>
      <c r="AH20" s="38" t="str">
        <f>VLOOKUP($AF20,Per_res!$P$37:$W$52,4,FALSE)</f>
        <v>Marketing</v>
      </c>
      <c r="AI20" s="38" t="str">
        <f>VLOOKUP($AF20,Per_res!$P$37:$W$52,5,FALSE)</f>
        <v>Planejamento de marketing</v>
      </c>
      <c r="AJ20" s="38" t="e">
        <f>VLOOKUP($AF20,Per_res!$P$37:$W$52,6,FALSE)</f>
        <v>#N/A</v>
      </c>
      <c r="AK20" s="38">
        <f>VLOOKUP($AF20,Per_res!$P$37:$W$52,7,FALSE)</f>
        <v>0</v>
      </c>
      <c r="AL20" s="101">
        <f>VLOOKUP($AF20,Per_res!$P$37:$W$52,8,FALSE)</f>
        <v>0</v>
      </c>
      <c r="AM20" s="32"/>
      <c r="AN20" s="38"/>
      <c r="AO20" s="38"/>
      <c r="AP20" s="32"/>
      <c r="AQ20" s="32"/>
      <c r="AR20" s="32"/>
      <c r="AS20" s="32"/>
      <c r="AT20" s="32"/>
      <c r="AU20" s="32"/>
      <c r="AV20" s="32"/>
      <c r="AW20" s="38"/>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row>
    <row r="21" spans="1:107" s="33" customFormat="1" ht="53.25" customHeight="1">
      <c r="A21" s="114"/>
      <c r="C21" s="62">
        <f>IF($D$5="Crescente",IF($D$4=$P$8,O10,IF($D$4=$Y$8,X10,IF($D$4=$AH$8,AG10,IF($D$4=$AQ$8,AP10,AY10)))),IF($D$4=$P$8,O21,IF($D$4=$Y$8,X21,IF($D$4=$AH$8,AG21,IF($D$4=$AQ$8,AP21,AY21)))))</f>
        <v>0</v>
      </c>
      <c r="D21" s="63" t="str">
        <f>IF($D$5="Crescente",IF($D$4=$P$8,P10&amp;" - "&amp;Q10,IF($D$4=$Y$8,Y10&amp;" - "&amp;Z10,IF($D$4=$AH$8,AH10&amp;" - "&amp;AI10,IF($D$4=$AQ$8,AQ10&amp;" - "&amp;AR10,AZ10&amp;" - "&amp;BA10)))),IF($D$4=$P$8,P21&amp;" - "&amp;Q21,IF($D$4=$Y$8,Y21&amp;" - "&amp;Z21,IF($D$4=$AH$8,AH21&amp;" - "&amp;AI21,IF($D$4=$AQ$8,AQ21&amp;" - "&amp;AR21,AZ21&amp;" - "&amp;BA21)))))</f>
        <v xml:space="preserve"> - </v>
      </c>
      <c r="E21" s="229">
        <f>IF($D$5="Crescente",IF($D$4=$P$8,R10,IF($D$4=$Y$8,AA10,IF($D$4=$AH$8,AJ10,IF($D$4=$AQ$8,AS10,BB10)))),IF($D$4=$P$8,R21,IF($D$4=$Y$8,AA21,IF($D$4=$AH$8,AJ21,IF($D$4=$AQ$8,AS21,BB21)))))</f>
        <v>0</v>
      </c>
      <c r="F21" s="229"/>
      <c r="G21" s="229"/>
      <c r="H21" s="63">
        <f>IF($D$5="Crescente",IF($D$4=$P$8,S10,IF($D$4=$Y$8,AB10,IF($D$4=$AH$8,AK10,IF($D$4=$AQ$8,AT10,BC10)))),IF($D$4=$P$8,S21,IF($D$4=$Y$8,AB21,IF($D$4=$AH$8,AK21,IF($D$4=$AQ$8,AT21,BC21)))))</f>
        <v>0</v>
      </c>
      <c r="I21" s="73">
        <f>IF($D$5="Crescente",IF($D$4=$P$8,T10,IF($D$4=$Y$8,AC10,IF($D$4=$AH$8,AL10,IF($D$4=$AQ$8,AU10,BD10)))),IF($D$4=$P$8,T21,IF($D$4=$Y$8,AC21,IF($D$4=$AH$8,AL21,IF($D$4=$AQ$8,AU21,BD21)))))</f>
        <v>0</v>
      </c>
      <c r="K21" s="32"/>
      <c r="L21" s="32"/>
      <c r="M21" s="38">
        <v>14</v>
      </c>
      <c r="N21" s="38">
        <f>LARGE(Per_res!$P$5:$P$20,Ran_es!M21)</f>
        <v>2.9999999999999997E-4</v>
      </c>
      <c r="O21" s="38" t="str">
        <f>VLOOKUP($N21,Per_res!$P$5:$W$20,3,FALSE)</f>
        <v>A empresa utiliza métodos de análise de informações para formular suas estratégias?</v>
      </c>
      <c r="P21" s="38" t="str">
        <f>VLOOKUP($N21,Per_res!$P$5:$W$20,4,FALSE)</f>
        <v>Estratégia</v>
      </c>
      <c r="Q21" s="38" t="str">
        <f>VLOOKUP($N21,Per_res!$P$5:$W$20,5,FALSE)</f>
        <v>Estratégia de curto prazo</v>
      </c>
      <c r="R21" s="38" t="e">
        <f>VLOOKUP($N21,Per_res!$P$5:$W$20,6,FALSE)</f>
        <v>#N/A</v>
      </c>
      <c r="S21" s="38">
        <f>VLOOKUP($N21,Per_res!$P$5:$W$20,7,FALSE)</f>
        <v>0</v>
      </c>
      <c r="T21" s="101">
        <f>VLOOKUP($N21,Per_res!$P$5:$W$20,8,FALSE)</f>
        <v>0</v>
      </c>
      <c r="U21" s="32"/>
      <c r="V21" s="38">
        <v>14</v>
      </c>
      <c r="W21" s="38">
        <f>LARGE(Per_res!$P$21:$P$36,Ran_es!V21)</f>
        <v>1.9E-3</v>
      </c>
      <c r="X21" s="38" t="str">
        <f>VLOOKUP($W21,Per_res!$P$21:$W$36,3,FALSE)</f>
        <v>A empresa sabe diferenciar despesa de investimento?</v>
      </c>
      <c r="Y21" s="38" t="str">
        <f>VLOOKUP($W21,Per_res!$P$21:$W$36,4,FALSE)</f>
        <v>Finanças</v>
      </c>
      <c r="Z21" s="38" t="str">
        <f>VLOOKUP($W21,Per_res!$P$21:$W$36,5,FALSE)</f>
        <v>Planejamento financeiro</v>
      </c>
      <c r="AA21" s="38" t="e">
        <f>VLOOKUP($W21,Per_res!$P$21:$W$36,6,FALSE)</f>
        <v>#N/A</v>
      </c>
      <c r="AB21" s="38">
        <f>VLOOKUP($W21,Per_res!$P$21:$W$36,7,FALSE)</f>
        <v>0</v>
      </c>
      <c r="AC21" s="101">
        <f>VLOOKUP($W21,Per_res!$P$21:$W$36,8,FALSE)</f>
        <v>0</v>
      </c>
      <c r="AD21" s="32"/>
      <c r="AE21" s="38">
        <v>14</v>
      </c>
      <c r="AF21" s="38">
        <f>LARGE(Per_res!$P$37:$P$52,AE21)</f>
        <v>3.5000000000000001E-3</v>
      </c>
      <c r="AG21" s="38" t="str">
        <f>VLOOKUP($AF21,Per_res!$P$37:$W$52,3,FALSE)</f>
        <v>Como é a mensuração de resultados das ações de comunicação da empresa?</v>
      </c>
      <c r="AH21" s="38" t="str">
        <f>VLOOKUP($AF21,Per_res!$P$37:$W$52,4,FALSE)</f>
        <v>Marketing</v>
      </c>
      <c r="AI21" s="38" t="str">
        <f>VLOOKUP($AF21,Per_res!$P$37:$W$52,5,FALSE)</f>
        <v>Planejamento de marketing</v>
      </c>
      <c r="AJ21" s="38" t="e">
        <f>VLOOKUP($AF21,Per_res!$P$37:$W$52,6,FALSE)</f>
        <v>#N/A</v>
      </c>
      <c r="AK21" s="38">
        <f>VLOOKUP($AF21,Per_res!$P$37:$W$52,7,FALSE)</f>
        <v>0</v>
      </c>
      <c r="AL21" s="101">
        <f>VLOOKUP($AF21,Per_res!$P$37:$W$52,8,FALSE)</f>
        <v>0</v>
      </c>
      <c r="AM21" s="32"/>
      <c r="AN21" s="38"/>
      <c r="AO21" s="38"/>
      <c r="AP21" s="32"/>
      <c r="AQ21" s="32"/>
      <c r="AR21" s="32"/>
      <c r="AS21" s="32"/>
      <c r="AT21" s="32"/>
      <c r="AU21" s="32"/>
      <c r="AV21" s="32"/>
      <c r="AW21" s="38"/>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row>
    <row r="22" spans="1:107" s="33" customFormat="1" ht="53.25" customHeight="1">
      <c r="A22" s="114"/>
      <c r="C22" s="62">
        <f>IF($D$5="Crescente",IF($D$4=$P$8,O9,IF($D$4=$Y$8,X9,IF($D$4=$AH$8,AG9,IF($D$4=$AQ$8,AP9,AY9)))),IF($D$4=$P$8,O22,IF($D$4=$Y$8,X22,IF($D$4=$AH$8,AG22,IF($D$4=$AQ$8,AP22,AY22)))))</f>
        <v>0</v>
      </c>
      <c r="D22" s="63" t="str">
        <f>IF($D$5="Crescente",IF($D$4=$P$8,P9&amp;" - "&amp;Q9,IF($D$4=$Y$8,Y9&amp;" - "&amp;Z9,IF($D$4=$AH$8,AH9&amp;" - "&amp;AI9,IF($D$4=$AQ$8,AQ9&amp;" - "&amp;AR9,AZ9&amp;" - "&amp;BA9)))),IF($D$4=$P$8,P22&amp;" - "&amp;Q22,IF($D$4=$Y$8,Y22&amp;" - "&amp;Z22,IF($D$4=$AH$8,AH22&amp;" - "&amp;AI22,IF($D$4=$AQ$8,AQ22&amp;" - "&amp;AR22,AZ22&amp;" - "&amp;BA22)))))</f>
        <v xml:space="preserve"> - </v>
      </c>
      <c r="E22" s="229">
        <f>IF($D$5="Crescente",IF($D$4=$P$8,R9,IF($D$4=$Y$8,AA9,IF($D$4=$AH$8,AJ9,IF($D$4=$AQ$8,AS9,BB9)))),IF($D$4=$P$8,R22,IF($D$4=$Y$8,AA22,IF($D$4=$AH$8,AJ22,IF($D$4=$AQ$8,AS22,BB22)))))</f>
        <v>0</v>
      </c>
      <c r="F22" s="229"/>
      <c r="G22" s="229"/>
      <c r="H22" s="63">
        <f>IF($D$5="Crescente",IF($D$4=$P$8,S9,IF($D$4=$Y$8,AB9,IF($D$4=$AH$8,AK9,IF($D$4=$AQ$8,AT9,BC9)))),IF($D$4=$P$8,S22,IF($D$4=$Y$8,AB22,IF($D$4=$AH$8,AK22,IF($D$4=$AQ$8,AT22,BC22)))))</f>
        <v>0</v>
      </c>
      <c r="I22" s="73">
        <f>IF($D$5="Crescente",IF($D$4=$P$8,T9,IF($D$4=$Y$8,AC9,IF($D$4=$AH$8,AL9,IF($D$4=$AQ$8,AU9,BD9)))),IF($D$4=$P$8,T22,IF($D$4=$Y$8,AC22,IF($D$4=$AH$8,AL22,IF($D$4=$AQ$8,AU22,BD22)))))</f>
        <v>0</v>
      </c>
      <c r="K22" s="32"/>
      <c r="L22" s="32"/>
      <c r="M22" s="38">
        <v>15</v>
      </c>
      <c r="N22" s="38">
        <f>LARGE(Per_res!$P$5:$P$20,Ran_es!M22)</f>
        <v>2.0000000000000001E-4</v>
      </c>
      <c r="O22" s="38" t="str">
        <f>VLOOKUP($N22,Per_res!$P$5:$W$20,3,FALSE)</f>
        <v>Como a empresa realiza seu planejamento estratégico?</v>
      </c>
      <c r="P22" s="38" t="str">
        <f>VLOOKUP($N22,Per_res!$P$5:$W$20,4,FALSE)</f>
        <v>Estratégia</v>
      </c>
      <c r="Q22" s="38" t="str">
        <f>VLOOKUP($N22,Per_res!$P$5:$W$20,5,FALSE)</f>
        <v>Estratégia de curto prazo</v>
      </c>
      <c r="R22" s="38" t="e">
        <f>VLOOKUP($N22,Per_res!$P$5:$W$20,6,FALSE)</f>
        <v>#N/A</v>
      </c>
      <c r="S22" s="38">
        <f>VLOOKUP($N22,Per_res!$P$5:$W$20,7,FALSE)</f>
        <v>0</v>
      </c>
      <c r="T22" s="101">
        <f>VLOOKUP($N22,Per_res!$P$5:$W$20,8,FALSE)</f>
        <v>0</v>
      </c>
      <c r="U22" s="32"/>
      <c r="V22" s="38">
        <v>15</v>
      </c>
      <c r="W22" s="38">
        <f>LARGE(Per_res!$P$21:$P$36,Ran_es!V22)</f>
        <v>1.8E-3</v>
      </c>
      <c r="X22" s="38" t="str">
        <f>VLOOKUP($W22,Per_res!$P$21:$W$36,3,FALSE)</f>
        <v>A empresa possui planejamento e controle orçamentário?</v>
      </c>
      <c r="Y22" s="38" t="str">
        <f>VLOOKUP($W22,Per_res!$P$21:$W$36,4,FALSE)</f>
        <v>Finanças</v>
      </c>
      <c r="Z22" s="38" t="str">
        <f>VLOOKUP($W22,Per_res!$P$21:$W$36,5,FALSE)</f>
        <v>Planejamento financeiro</v>
      </c>
      <c r="AA22" s="38" t="e">
        <f>VLOOKUP($W22,Per_res!$P$21:$W$36,6,FALSE)</f>
        <v>#N/A</v>
      </c>
      <c r="AB22" s="38">
        <f>VLOOKUP($W22,Per_res!$P$21:$W$36,7,FALSE)</f>
        <v>0</v>
      </c>
      <c r="AC22" s="101">
        <f>VLOOKUP($W22,Per_res!$P$21:$W$36,8,FALSE)</f>
        <v>0</v>
      </c>
      <c r="AD22" s="32"/>
      <c r="AE22" s="38">
        <v>15</v>
      </c>
      <c r="AF22" s="38">
        <f>LARGE(Per_res!$P$37:$P$52,AE22)</f>
        <v>3.3999999999999998E-3</v>
      </c>
      <c r="AG22" s="38" t="str">
        <f>VLOOKUP($AF22,Per_res!$P$37:$W$52,3,FALSE)</f>
        <v>A empresa tem seu segmento definido e se divulga de maneira focada?</v>
      </c>
      <c r="AH22" s="38" t="str">
        <f>VLOOKUP($AF22,Per_res!$P$37:$W$52,4,FALSE)</f>
        <v>Marketing</v>
      </c>
      <c r="AI22" s="38" t="str">
        <f>VLOOKUP($AF22,Per_res!$P$37:$W$52,5,FALSE)</f>
        <v>Planejamento de marketing</v>
      </c>
      <c r="AJ22" s="38" t="e">
        <f>VLOOKUP($AF22,Per_res!$P$37:$W$52,6,FALSE)</f>
        <v>#N/A</v>
      </c>
      <c r="AK22" s="38">
        <f>VLOOKUP($AF22,Per_res!$P$37:$W$52,7,FALSE)</f>
        <v>0</v>
      </c>
      <c r="AL22" s="101">
        <f>VLOOKUP($AF22,Per_res!$P$37:$W$52,8,FALSE)</f>
        <v>0</v>
      </c>
      <c r="AM22" s="32"/>
      <c r="AN22" s="38"/>
      <c r="AO22" s="38"/>
      <c r="AP22" s="32"/>
      <c r="AQ22" s="32"/>
      <c r="AR22" s="32"/>
      <c r="AS22" s="32"/>
      <c r="AT22" s="32"/>
      <c r="AU22" s="32"/>
      <c r="AV22" s="32"/>
      <c r="AW22" s="38"/>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row>
    <row r="23" spans="1:107" s="33" customFormat="1" ht="53.25" customHeight="1">
      <c r="A23" s="114"/>
      <c r="C23" s="62">
        <f>IF($D$5="Crescente",IF($D$4=$P$8,O8,IF($D$4=$Y$8,X8,IF($D$4=$AH$8,AG8,IF($D$4=$AQ$8,AP8,AY8)))),IF($D$4=$P$8,O23,IF($D$4=$Y$8,X23,IF($D$4=$AH$8,AG23,IF($D$4=$AQ$8,AP23,AY23)))))</f>
        <v>0</v>
      </c>
      <c r="D23" s="63" t="str">
        <f>IF($D$5="Crescente",IF($D$4=$P$8,P8&amp;" - "&amp;Q8,IF($D$4=$Y$8,Y8&amp;" - "&amp;Z8,IF($D$4=$AH$8,AH8&amp;" - "&amp;AI8,IF($D$4=$AQ$8,AQ8&amp;" - "&amp;AR8,AZ8&amp;" - "&amp;BA8)))),IF($D$4=$P$8,P23&amp;" - "&amp;Q23,IF($D$4=$Y$8,Y23&amp;" - "&amp;Z23,IF($D$4=$AH$8,AH23&amp;" - "&amp;AI23,IF($D$4=$AQ$8,AQ23&amp;" - "&amp;AR23,AZ23&amp;" - "&amp;BA23)))))</f>
        <v xml:space="preserve"> - </v>
      </c>
      <c r="E23" s="229">
        <f>IF($D$5="Crescente",IF($D$4=$P$8,R8,IF($D$4=$Y$8,AA8,IF($D$4=$AH$8,AJ8,IF($D$4=$AQ$8,AS8,BB8)))),IF($D$4=$P$8,R23,IF($D$4=$Y$8,AA23,IF($D$4=$AH$8,AJ23,IF($D$4=$AQ$8,AS23,BB23)))))</f>
        <v>0</v>
      </c>
      <c r="F23" s="229"/>
      <c r="G23" s="229"/>
      <c r="H23" s="63">
        <f>IF($D$5="Crescente",IF($D$4=$P$8,S8,IF($D$4=$Y$8,AB8,IF($D$4=$AH$8,AK8,IF($D$4=$AQ$8,AT8,BC8)))),IF($D$4=$P$8,S23,IF($D$4=$Y$8,AB23,IF($D$4=$AH$8,AK23,IF($D$4=$AQ$8,AT23,BC23)))))</f>
        <v>0</v>
      </c>
      <c r="I23" s="73">
        <f>IF($D$5="Crescente",IF($D$4=$P$8,T8,IF($D$4=$Y$8,AC8,IF($D$4=$AH$8,AL8,IF($D$4=$AQ$8,AU8,BD8)))),IF($D$4=$P$8,T23,IF($D$4=$Y$8,AC23,IF($D$4=$AH$8,AL23,IF($D$4=$AQ$8,AU23,BD23)))))</f>
        <v>0</v>
      </c>
      <c r="K23" s="32"/>
      <c r="L23" s="32"/>
      <c r="M23" s="38">
        <v>16</v>
      </c>
      <c r="N23" s="38">
        <f>LARGE(Per_res!$P$5:$P$20,Ran_es!M23)</f>
        <v>1E-4</v>
      </c>
      <c r="O23" s="38" t="str">
        <f>VLOOKUP($N23,Per_res!$P$5:$W$20,3,FALSE)</f>
        <v>A empresa possui diretrizes estratégicas claras e compreendidas por toda a empresa?</v>
      </c>
      <c r="P23" s="38" t="str">
        <f>VLOOKUP($N23,Per_res!$P$5:$W$20,4,FALSE)</f>
        <v>Estratégia</v>
      </c>
      <c r="Q23" s="38" t="str">
        <f>VLOOKUP($N23,Per_res!$P$5:$W$20,5,FALSE)</f>
        <v>Estratégia de curto prazo</v>
      </c>
      <c r="R23" s="38" t="e">
        <f>VLOOKUP($N23,Per_res!$P$5:$W$20,6,FALSE)</f>
        <v>#N/A</v>
      </c>
      <c r="S23" s="38">
        <f>VLOOKUP($N23,Per_res!$P$5:$W$20,7,FALSE)</f>
        <v>0</v>
      </c>
      <c r="T23" s="101">
        <f>VLOOKUP($N23,Per_res!$P$5:$W$20,8,FALSE)</f>
        <v>0</v>
      </c>
      <c r="U23" s="32"/>
      <c r="V23" s="38">
        <v>16</v>
      </c>
      <c r="W23" s="38">
        <f>LARGE(Per_res!$P$21:$P$36,Ran_es!V23)</f>
        <v>1.6999999999999999E-3</v>
      </c>
      <c r="X23" s="38" t="str">
        <f>VLOOKUP($W23,Per_res!$P$21:$W$36,3,FALSE)</f>
        <v>A empresa possui investimentos financeiros e capital de reserva?</v>
      </c>
      <c r="Y23" s="38" t="str">
        <f>VLOOKUP($W23,Per_res!$P$21:$W$36,4,FALSE)</f>
        <v>Finanças</v>
      </c>
      <c r="Z23" s="38" t="str">
        <f>VLOOKUP($W23,Per_res!$P$21:$W$36,5,FALSE)</f>
        <v>Planejamento financeiro</v>
      </c>
      <c r="AA23" s="38" t="e">
        <f>VLOOKUP($W23,Per_res!$P$21:$W$36,6,FALSE)</f>
        <v>#N/A</v>
      </c>
      <c r="AB23" s="38">
        <f>VLOOKUP($W23,Per_res!$P$21:$W$36,7,FALSE)</f>
        <v>0</v>
      </c>
      <c r="AC23" s="101">
        <f>VLOOKUP($W23,Per_res!$P$21:$W$36,8,FALSE)</f>
        <v>0</v>
      </c>
      <c r="AD23" s="32"/>
      <c r="AE23" s="38">
        <v>16</v>
      </c>
      <c r="AF23" s="38">
        <f>LARGE(Per_res!$P$37:$P$52,AE23)</f>
        <v>3.3E-3</v>
      </c>
      <c r="AG23" s="38" t="str">
        <f>VLOOKUP($AF23,Per_res!$P$37:$W$52,3,FALSE)</f>
        <v>A empresa possui uma identidade visual e comunica sua marca?</v>
      </c>
      <c r="AH23" s="38" t="str">
        <f>VLOOKUP($AF23,Per_res!$P$37:$W$52,4,FALSE)</f>
        <v>Marketing</v>
      </c>
      <c r="AI23" s="38" t="str">
        <f>VLOOKUP($AF23,Per_res!$P$37:$W$52,5,FALSE)</f>
        <v>Planejamento de marketing</v>
      </c>
      <c r="AJ23" s="38" t="e">
        <f>VLOOKUP($AF23,Per_res!$P$37:$W$52,6,FALSE)</f>
        <v>#N/A</v>
      </c>
      <c r="AK23" s="38">
        <f>VLOOKUP($AF23,Per_res!$P$37:$W$52,7,FALSE)</f>
        <v>0</v>
      </c>
      <c r="AL23" s="101">
        <f>VLOOKUP($AF23,Per_res!$P$37:$W$52,8,FALSE)</f>
        <v>0</v>
      </c>
      <c r="AM23" s="32"/>
      <c r="AN23" s="38"/>
      <c r="AO23" s="38"/>
      <c r="AP23" s="32"/>
      <c r="AQ23" s="32"/>
      <c r="AR23" s="32"/>
      <c r="AS23" s="32"/>
      <c r="AT23" s="32"/>
      <c r="AU23" s="32"/>
      <c r="AV23" s="32"/>
      <c r="AW23" s="38"/>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row>
    <row r="24" spans="1:107" s="33" customFormat="1" ht="30" customHeight="1">
      <c r="A24" s="71"/>
      <c r="D24" s="29"/>
      <c r="F24" s="29"/>
      <c r="G24" s="29"/>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row>
    <row r="25" spans="1:107" s="33" customFormat="1" ht="30" customHeight="1">
      <c r="A25" s="71"/>
      <c r="D25" s="29"/>
      <c r="F25" s="29"/>
      <c r="G25" s="29"/>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row>
    <row r="26" spans="1:107" s="33" customFormat="1" ht="30" customHeight="1">
      <c r="A26" s="71"/>
      <c r="D26" s="29"/>
      <c r="F26" s="29"/>
      <c r="G26" s="29"/>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row>
    <row r="27" spans="1:107" s="33" customFormat="1" ht="30" customHeight="1">
      <c r="A27" s="71"/>
      <c r="D27" s="29"/>
      <c r="F27" s="29"/>
      <c r="G27" s="29"/>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row>
    <row r="28" spans="1:107" s="33" customFormat="1" ht="30" customHeight="1">
      <c r="A28" s="71"/>
      <c r="D28" s="29"/>
      <c r="F28" s="29"/>
      <c r="G28" s="29"/>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row>
    <row r="29" spans="1:107" s="33" customFormat="1" ht="30" customHeight="1">
      <c r="A29" s="71"/>
      <c r="D29" s="29"/>
      <c r="F29" s="29"/>
      <c r="G29" s="29"/>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row>
    <row r="30" spans="1:107" s="33" customFormat="1" ht="30" customHeight="1">
      <c r="A30" s="71"/>
      <c r="D30" s="29"/>
      <c r="F30" s="29"/>
      <c r="G30" s="29"/>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row>
    <row r="31" spans="1:107" s="33" customFormat="1" ht="30" customHeight="1">
      <c r="A31" s="71"/>
      <c r="D31" s="29"/>
      <c r="F31" s="29"/>
      <c r="G31" s="29"/>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row>
    <row r="32" spans="1:107" s="33" customFormat="1" ht="30" customHeight="1">
      <c r="A32" s="71"/>
      <c r="D32" s="29"/>
      <c r="F32" s="29"/>
      <c r="G32" s="29"/>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row>
    <row r="33" spans="1:107" s="33" customFormat="1" ht="30" customHeight="1">
      <c r="A33" s="71"/>
      <c r="D33" s="29"/>
      <c r="F33" s="29"/>
      <c r="G33" s="29"/>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row>
    <row r="34" spans="1:107" s="33" customFormat="1" ht="30" customHeight="1">
      <c r="A34" s="71"/>
      <c r="D34" s="29"/>
      <c r="F34" s="29"/>
      <c r="G34" s="29"/>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row>
    <row r="35" spans="1:107" s="33" customFormat="1" ht="30" customHeight="1">
      <c r="A35" s="71"/>
      <c r="D35" s="29"/>
      <c r="F35" s="29"/>
      <c r="G35" s="29"/>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row>
    <row r="36" spans="1:107" s="33" customFormat="1" ht="30" customHeight="1">
      <c r="A36" s="71"/>
      <c r="D36" s="29"/>
      <c r="F36" s="29"/>
      <c r="G36" s="29"/>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row>
    <row r="37" spans="1:107" s="33" customFormat="1" ht="30" customHeight="1">
      <c r="A37" s="71"/>
      <c r="D37" s="29"/>
      <c r="F37" s="29"/>
      <c r="G37" s="29"/>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row>
    <row r="38" spans="1:107" s="33" customFormat="1" ht="30" customHeight="1">
      <c r="A38" s="71"/>
      <c r="D38" s="29"/>
      <c r="F38" s="29"/>
      <c r="G38" s="29"/>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row>
    <row r="39" spans="1:107" s="33" customFormat="1" ht="30" customHeight="1">
      <c r="A39" s="71"/>
      <c r="D39" s="29"/>
      <c r="F39" s="29"/>
      <c r="G39" s="29"/>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row>
    <row r="40" spans="1:107" s="33" customFormat="1" ht="30" customHeight="1">
      <c r="A40" s="71"/>
      <c r="D40" s="29"/>
      <c r="F40" s="29"/>
      <c r="G40" s="29"/>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row>
    <row r="41" spans="1:107" s="33" customFormat="1" ht="30" customHeight="1">
      <c r="A41" s="71"/>
      <c r="D41" s="29"/>
      <c r="F41" s="29"/>
      <c r="G41" s="29"/>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row>
    <row r="42" spans="1:107" s="33" customFormat="1" ht="30" customHeight="1">
      <c r="A42" s="71"/>
      <c r="D42" s="29"/>
      <c r="F42" s="29"/>
      <c r="G42" s="29"/>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row>
    <row r="43" spans="1:107" s="33" customFormat="1" ht="30" customHeight="1">
      <c r="A43" s="71"/>
      <c r="D43" s="29"/>
      <c r="F43" s="29"/>
      <c r="G43" s="29"/>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row>
    <row r="44" spans="1:107" s="33" customFormat="1" ht="30" customHeight="1">
      <c r="A44" s="71"/>
      <c r="D44" s="29"/>
      <c r="F44" s="29"/>
      <c r="G44" s="29"/>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row>
    <row r="45" spans="1:107" s="33" customFormat="1" ht="30" customHeight="1">
      <c r="A45" s="71"/>
      <c r="D45" s="29"/>
      <c r="F45" s="29"/>
      <c r="G45" s="29"/>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row>
    <row r="46" spans="1:107" s="33" customFormat="1" ht="30" customHeight="1">
      <c r="A46" s="71"/>
      <c r="D46" s="29"/>
      <c r="F46" s="29"/>
      <c r="G46" s="29"/>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row>
    <row r="47" spans="1:107" s="33" customFormat="1" ht="30" customHeight="1">
      <c r="A47" s="71"/>
      <c r="D47" s="29"/>
      <c r="F47" s="29"/>
      <c r="G47" s="29"/>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row>
    <row r="48" spans="1:107" s="33" customFormat="1" ht="30" customHeight="1">
      <c r="A48" s="71"/>
      <c r="D48" s="29"/>
      <c r="F48" s="29"/>
      <c r="G48" s="29"/>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row>
    <row r="49" spans="1:107" s="33" customFormat="1" ht="30" customHeight="1">
      <c r="A49" s="71"/>
      <c r="D49" s="29"/>
      <c r="F49" s="29"/>
      <c r="G49" s="29"/>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row>
    <row r="50" spans="1:107" s="33" customFormat="1" ht="30" customHeight="1">
      <c r="A50" s="71"/>
      <c r="D50" s="29"/>
      <c r="F50" s="29"/>
      <c r="G50" s="29"/>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row>
    <row r="51" spans="1:107" s="33" customFormat="1" ht="30" customHeight="1">
      <c r="A51" s="71"/>
      <c r="D51" s="29"/>
      <c r="F51" s="29"/>
      <c r="G51" s="29"/>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row>
    <row r="52" spans="1:107" s="33" customFormat="1" ht="30" customHeight="1">
      <c r="A52" s="71"/>
      <c r="D52" s="29"/>
      <c r="F52" s="29"/>
      <c r="G52" s="29"/>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row>
    <row r="53" spans="1:107" s="33" customFormat="1" ht="30" customHeight="1">
      <c r="A53" s="71"/>
      <c r="D53" s="29"/>
      <c r="F53" s="29"/>
      <c r="G53" s="29"/>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row>
    <row r="54" spans="1:107" s="33" customFormat="1" ht="30" customHeight="1">
      <c r="A54" s="71"/>
      <c r="D54" s="29"/>
      <c r="F54" s="29"/>
      <c r="G54" s="29"/>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row>
    <row r="55" spans="1:107" s="33" customFormat="1" ht="30" customHeight="1">
      <c r="A55" s="71"/>
      <c r="D55" s="29"/>
      <c r="F55" s="29"/>
      <c r="G55" s="29"/>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row>
    <row r="56" spans="1:107" s="33" customFormat="1" ht="30" customHeight="1">
      <c r="A56" s="71"/>
      <c r="D56" s="29"/>
      <c r="F56" s="29"/>
      <c r="G56" s="29"/>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row>
    <row r="57" spans="1:107" s="33" customFormat="1" ht="30" customHeight="1">
      <c r="A57" s="71"/>
      <c r="D57" s="29"/>
      <c r="F57" s="29"/>
      <c r="G57" s="29"/>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row>
    <row r="58" spans="1:107" s="33" customFormat="1" ht="30" customHeight="1">
      <c r="A58" s="71"/>
      <c r="D58" s="29"/>
      <c r="F58" s="29"/>
      <c r="G58" s="29"/>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row>
    <row r="59" spans="1:107" s="33" customFormat="1" ht="30" customHeight="1">
      <c r="A59" s="71"/>
      <c r="D59" s="29"/>
      <c r="F59" s="29"/>
      <c r="G59" s="29"/>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row>
    <row r="60" spans="1:107" s="33" customFormat="1" ht="30" customHeight="1">
      <c r="A60" s="71"/>
      <c r="D60" s="29"/>
      <c r="F60" s="29"/>
      <c r="G60" s="29"/>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row>
    <row r="61" spans="1:107" s="33" customFormat="1" ht="30" customHeight="1">
      <c r="A61" s="71"/>
      <c r="D61" s="29"/>
      <c r="F61" s="29"/>
      <c r="G61" s="29"/>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row>
    <row r="62" spans="1:107" s="33" customFormat="1" ht="30" customHeight="1">
      <c r="A62" s="71"/>
      <c r="D62" s="29"/>
      <c r="F62" s="29"/>
      <c r="G62" s="29"/>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row>
    <row r="63" spans="1:107" s="33" customFormat="1" ht="30" customHeight="1">
      <c r="A63" s="71"/>
      <c r="D63" s="29"/>
      <c r="F63" s="29"/>
      <c r="G63" s="29"/>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row>
    <row r="64" spans="1:107" s="33" customFormat="1" ht="30" customHeight="1">
      <c r="A64" s="71"/>
      <c r="D64" s="29"/>
      <c r="F64" s="29"/>
      <c r="G64" s="29"/>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row>
    <row r="65" spans="1:107" s="33" customFormat="1" ht="30" customHeight="1">
      <c r="A65" s="71"/>
      <c r="D65" s="29"/>
      <c r="F65" s="29"/>
      <c r="G65" s="29"/>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row>
    <row r="66" spans="1:107" s="33" customFormat="1" ht="30" customHeight="1">
      <c r="A66" s="71"/>
      <c r="D66" s="29"/>
      <c r="F66" s="29"/>
      <c r="G66" s="29"/>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row>
    <row r="67" spans="1:107" s="33" customFormat="1" ht="30" customHeight="1">
      <c r="A67" s="71"/>
      <c r="D67" s="29"/>
      <c r="F67" s="29"/>
      <c r="G67" s="29"/>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row>
    <row r="68" spans="1:107" s="33" customFormat="1" ht="30" customHeight="1">
      <c r="A68" s="71"/>
      <c r="D68" s="29"/>
      <c r="F68" s="29"/>
      <c r="G68" s="29"/>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row>
    <row r="69" spans="1:107" s="33" customFormat="1" ht="30" customHeight="1">
      <c r="A69" s="71"/>
      <c r="D69" s="29"/>
      <c r="F69" s="29"/>
      <c r="G69" s="29"/>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row>
    <row r="70" spans="1:107" s="33" customFormat="1" ht="30" customHeight="1">
      <c r="A70" s="71"/>
      <c r="D70" s="29"/>
      <c r="F70" s="29"/>
      <c r="G70" s="29"/>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row>
    <row r="71" spans="1:107" s="33" customFormat="1" ht="30" customHeight="1">
      <c r="A71" s="71"/>
      <c r="D71" s="29"/>
      <c r="F71" s="29"/>
      <c r="G71" s="29"/>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row>
    <row r="72" spans="1:107" s="33" customFormat="1" ht="30" customHeight="1">
      <c r="A72" s="71"/>
      <c r="D72" s="29"/>
      <c r="F72" s="29"/>
      <c r="G72" s="29"/>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row>
    <row r="73" spans="1:107" s="33" customFormat="1" ht="30" customHeight="1">
      <c r="A73" s="71"/>
      <c r="D73" s="29"/>
      <c r="F73" s="29"/>
      <c r="G73" s="29"/>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row>
    <row r="74" spans="1:107" s="33" customFormat="1" ht="30" customHeight="1">
      <c r="A74" s="71"/>
      <c r="D74" s="29"/>
      <c r="F74" s="29"/>
      <c r="G74" s="29"/>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row>
    <row r="75" spans="1:107" s="33" customFormat="1" ht="30" customHeight="1">
      <c r="A75" s="71"/>
      <c r="D75" s="29"/>
      <c r="F75" s="29"/>
      <c r="G75" s="29"/>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row>
    <row r="76" spans="1:107" s="33" customFormat="1" ht="30" customHeight="1">
      <c r="A76" s="71"/>
      <c r="D76" s="29"/>
      <c r="F76" s="29"/>
      <c r="G76" s="29"/>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row>
    <row r="77" spans="1:107" s="33" customFormat="1" ht="30" customHeight="1">
      <c r="A77" s="71"/>
      <c r="D77" s="29"/>
      <c r="F77" s="29"/>
      <c r="G77" s="29"/>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row>
    <row r="78" spans="1:107" s="33" customFormat="1" ht="30" customHeight="1">
      <c r="A78" s="71"/>
      <c r="D78" s="29"/>
      <c r="F78" s="29"/>
      <c r="G78" s="29"/>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row>
    <row r="79" spans="1:107" s="33" customFormat="1" ht="30" customHeight="1">
      <c r="A79" s="71"/>
      <c r="D79" s="29"/>
      <c r="F79" s="29"/>
      <c r="G79" s="29"/>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row>
    <row r="80" spans="1:107" s="33" customFormat="1" ht="30" customHeight="1">
      <c r="A80" s="71"/>
      <c r="D80" s="29"/>
      <c r="F80" s="29"/>
      <c r="G80" s="29"/>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row>
    <row r="81" spans="1:107" s="33" customFormat="1" ht="30" customHeight="1">
      <c r="A81" s="71"/>
      <c r="D81" s="29"/>
      <c r="F81" s="29"/>
      <c r="G81" s="29"/>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row>
    <row r="82" spans="1:107" s="33" customFormat="1" ht="30" customHeight="1">
      <c r="A82" s="71"/>
      <c r="D82" s="29"/>
      <c r="F82" s="29"/>
      <c r="G82" s="29"/>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row>
    <row r="83" spans="1:107" s="33" customFormat="1" ht="30" customHeight="1">
      <c r="A83" s="71"/>
      <c r="D83" s="29"/>
      <c r="F83" s="29"/>
      <c r="G83" s="29"/>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row>
    <row r="84" spans="1:107" s="33" customFormat="1" ht="30" customHeight="1">
      <c r="A84" s="71"/>
      <c r="D84" s="29"/>
      <c r="F84" s="29"/>
      <c r="G84" s="29"/>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row>
    <row r="85" spans="1:107" s="33" customFormat="1" ht="30" customHeight="1">
      <c r="A85" s="71"/>
      <c r="D85" s="29"/>
      <c r="F85" s="29"/>
      <c r="G85" s="29"/>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row>
    <row r="86" spans="1:107" s="33" customFormat="1" ht="30" customHeight="1">
      <c r="A86" s="71"/>
      <c r="D86" s="29"/>
      <c r="F86" s="29"/>
      <c r="G86" s="29"/>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row>
    <row r="87" spans="1:107" s="33" customFormat="1" ht="30" customHeight="1">
      <c r="A87" s="71"/>
      <c r="D87" s="29"/>
      <c r="F87" s="29"/>
      <c r="G87" s="29"/>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row>
    <row r="88" spans="1:107" s="33" customFormat="1" ht="30" customHeight="1">
      <c r="A88" s="71"/>
      <c r="D88" s="29"/>
      <c r="F88" s="29"/>
      <c r="G88" s="29"/>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row>
    <row r="89" spans="1:107" s="33" customFormat="1" ht="30" customHeight="1">
      <c r="A89" s="71"/>
      <c r="D89" s="29"/>
      <c r="F89" s="29"/>
      <c r="G89" s="29"/>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row>
    <row r="90" spans="1:107" s="33" customFormat="1" ht="30" customHeight="1">
      <c r="A90" s="71"/>
      <c r="D90" s="29"/>
      <c r="F90" s="29"/>
      <c r="G90" s="29"/>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row>
    <row r="91" spans="1:107" s="33" customFormat="1" ht="30" customHeight="1">
      <c r="A91" s="71"/>
      <c r="D91" s="29"/>
      <c r="F91" s="29"/>
      <c r="G91" s="29"/>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row>
    <row r="92" spans="1:107" s="33" customFormat="1" ht="30" customHeight="1">
      <c r="A92" s="71"/>
      <c r="D92" s="29"/>
      <c r="F92" s="29"/>
      <c r="G92" s="29"/>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row>
    <row r="93" spans="1:107" s="33" customFormat="1" ht="30" customHeight="1">
      <c r="A93" s="71"/>
      <c r="D93" s="29"/>
      <c r="F93" s="29"/>
      <c r="G93" s="29"/>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row>
    <row r="94" spans="1:107" s="33" customFormat="1" ht="30" customHeight="1">
      <c r="A94" s="71"/>
      <c r="D94" s="29"/>
      <c r="F94" s="29"/>
      <c r="G94" s="29"/>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row>
    <row r="95" spans="1:107" s="33" customFormat="1" ht="30" customHeight="1">
      <c r="A95" s="71"/>
      <c r="D95" s="29"/>
      <c r="F95" s="29"/>
      <c r="G95" s="29"/>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row>
    <row r="96" spans="1:107" s="33" customFormat="1" ht="30" customHeight="1">
      <c r="A96" s="71"/>
      <c r="D96" s="29"/>
      <c r="F96" s="29"/>
      <c r="G96" s="29"/>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row>
    <row r="97" spans="1:107" s="33" customFormat="1" ht="30" customHeight="1">
      <c r="A97" s="71"/>
      <c r="D97" s="29"/>
      <c r="F97" s="29"/>
      <c r="G97" s="29"/>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row>
    <row r="98" spans="1:107" s="33" customFormat="1" ht="30" customHeight="1">
      <c r="A98" s="71"/>
      <c r="D98" s="29"/>
      <c r="F98" s="29"/>
      <c r="G98" s="29"/>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row>
    <row r="99" spans="1:107" s="33" customFormat="1" ht="30" customHeight="1">
      <c r="A99" s="71"/>
      <c r="D99" s="29"/>
      <c r="F99" s="29"/>
      <c r="G99" s="29"/>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row>
    <row r="100" spans="1:107" s="33" customFormat="1" ht="30" customHeight="1">
      <c r="A100" s="71"/>
      <c r="D100" s="29"/>
      <c r="F100" s="29"/>
      <c r="G100" s="29"/>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row>
    <row r="101" spans="1:107" s="33" customFormat="1" ht="30" customHeight="1">
      <c r="A101" s="71"/>
      <c r="D101" s="29"/>
      <c r="F101" s="29"/>
      <c r="G101" s="29"/>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row>
    <row r="102" spans="1:107" s="33" customFormat="1" ht="30" customHeight="1">
      <c r="A102" s="71"/>
      <c r="D102" s="29"/>
      <c r="F102" s="29"/>
      <c r="G102" s="29"/>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row>
    <row r="103" spans="1:107" s="33" customFormat="1" ht="30" customHeight="1">
      <c r="A103" s="71"/>
      <c r="D103" s="29"/>
      <c r="F103" s="29"/>
      <c r="G103" s="29"/>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row>
    <row r="104" spans="1:107" s="33" customFormat="1" ht="30" customHeight="1">
      <c r="A104" s="71"/>
      <c r="D104" s="29"/>
      <c r="F104" s="29"/>
      <c r="G104" s="29"/>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row>
    <row r="105" spans="1:107" s="33" customFormat="1" ht="30" customHeight="1">
      <c r="A105" s="71"/>
      <c r="D105" s="29"/>
      <c r="F105" s="29"/>
      <c r="G105" s="29"/>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row>
    <row r="106" spans="1:107" s="33" customFormat="1" ht="30" customHeight="1">
      <c r="A106" s="71"/>
      <c r="D106" s="29"/>
      <c r="F106" s="29"/>
      <c r="G106" s="29"/>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row>
    <row r="107" spans="1:107" s="33" customFormat="1" ht="30" customHeight="1">
      <c r="A107" s="71"/>
      <c r="D107" s="29"/>
      <c r="F107" s="29"/>
      <c r="G107" s="29"/>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row>
    <row r="108" spans="1:107" s="33" customFormat="1" ht="30" customHeight="1">
      <c r="A108" s="71"/>
      <c r="D108" s="29"/>
      <c r="F108" s="29"/>
      <c r="G108" s="29"/>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row>
    <row r="109" spans="1:107" s="33" customFormat="1" ht="30" customHeight="1">
      <c r="A109" s="71"/>
      <c r="D109" s="29"/>
      <c r="F109" s="29"/>
      <c r="G109" s="29"/>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row>
    <row r="110" spans="1:107" s="33" customFormat="1" ht="30" customHeight="1">
      <c r="A110" s="71"/>
      <c r="D110" s="29"/>
      <c r="F110" s="29"/>
      <c r="G110" s="29"/>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row>
    <row r="111" spans="1:107" s="33" customFormat="1" ht="30" customHeight="1">
      <c r="A111" s="71"/>
      <c r="D111" s="29"/>
      <c r="F111" s="29"/>
      <c r="G111" s="29"/>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row>
    <row r="112" spans="1:107" s="33" customFormat="1" ht="30" customHeight="1">
      <c r="A112" s="71"/>
      <c r="D112" s="29"/>
      <c r="F112" s="29"/>
      <c r="G112" s="29"/>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row>
    <row r="113" spans="1:107" s="33" customFormat="1" ht="30" customHeight="1">
      <c r="A113" s="71"/>
      <c r="D113" s="29"/>
      <c r="F113" s="29"/>
      <c r="G113" s="29"/>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row>
    <row r="114" spans="1:107" s="33" customFormat="1" ht="30" customHeight="1">
      <c r="A114" s="71"/>
      <c r="D114" s="29"/>
      <c r="F114" s="29"/>
      <c r="G114" s="29"/>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row>
    <row r="115" spans="1:107" s="33" customFormat="1" ht="30" customHeight="1">
      <c r="A115" s="71"/>
      <c r="D115" s="29"/>
      <c r="F115" s="29"/>
      <c r="G115" s="29"/>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row>
    <row r="116" spans="1:107" s="33" customFormat="1" ht="30" customHeight="1">
      <c r="A116" s="71"/>
      <c r="D116" s="29"/>
      <c r="F116" s="29"/>
      <c r="G116" s="29"/>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row>
    <row r="117" spans="1:107" s="33" customFormat="1" ht="30" customHeight="1">
      <c r="A117" s="71"/>
      <c r="D117" s="29"/>
      <c r="F117" s="29"/>
      <c r="G117" s="29"/>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row>
    <row r="118" spans="1:107" s="33" customFormat="1" ht="30" customHeight="1">
      <c r="A118" s="71"/>
      <c r="D118" s="29"/>
      <c r="F118" s="29"/>
      <c r="G118" s="29"/>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row>
    <row r="119" spans="1:107" s="33" customFormat="1" ht="30" customHeight="1">
      <c r="A119" s="71"/>
      <c r="D119" s="29"/>
      <c r="F119" s="29"/>
      <c r="G119" s="29"/>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row>
    <row r="120" spans="1:107" s="33" customFormat="1" ht="30" customHeight="1">
      <c r="A120" s="71"/>
      <c r="D120" s="29"/>
      <c r="F120" s="29"/>
      <c r="G120" s="29"/>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row>
    <row r="121" spans="1:107" s="33" customFormat="1" ht="30" customHeight="1">
      <c r="A121" s="71"/>
      <c r="D121" s="29"/>
      <c r="F121" s="29"/>
      <c r="G121" s="29"/>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row>
    <row r="122" spans="1:107" s="33" customFormat="1" ht="30" customHeight="1">
      <c r="A122" s="71"/>
      <c r="D122" s="29"/>
      <c r="F122" s="29"/>
      <c r="G122" s="29"/>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row>
    <row r="123" spans="1:107" s="33" customFormat="1" ht="30" customHeight="1">
      <c r="A123" s="71"/>
      <c r="D123" s="29"/>
      <c r="F123" s="29"/>
      <c r="G123" s="29"/>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row>
    <row r="124" spans="1:107" s="33" customFormat="1" ht="30" customHeight="1">
      <c r="A124" s="71"/>
      <c r="D124" s="29"/>
      <c r="F124" s="29"/>
      <c r="G124" s="29"/>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row>
    <row r="125" spans="1:107" s="33" customFormat="1" ht="30" customHeight="1">
      <c r="A125" s="71"/>
      <c r="D125" s="29"/>
      <c r="F125" s="29"/>
      <c r="G125" s="29"/>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row>
    <row r="126" spans="1:107" s="33" customFormat="1" ht="30" customHeight="1">
      <c r="A126" s="71"/>
      <c r="D126" s="29"/>
      <c r="F126" s="29"/>
      <c r="G126" s="29"/>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row>
    <row r="127" spans="1:107" s="33" customFormat="1" ht="30" customHeight="1">
      <c r="A127" s="71"/>
      <c r="D127" s="29"/>
      <c r="F127" s="29"/>
      <c r="G127" s="29"/>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row>
    <row r="128" spans="1:107" s="33" customFormat="1" ht="30" customHeight="1">
      <c r="A128" s="71"/>
      <c r="D128" s="29"/>
      <c r="F128" s="29"/>
      <c r="G128" s="29"/>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row>
    <row r="129" spans="1:107" s="33" customFormat="1" ht="30" customHeight="1">
      <c r="A129" s="71"/>
      <c r="D129" s="29"/>
      <c r="F129" s="29"/>
      <c r="G129" s="29"/>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row>
    <row r="130" spans="1:107" s="33" customFormat="1" ht="30" customHeight="1">
      <c r="A130" s="71"/>
      <c r="D130" s="29"/>
      <c r="F130" s="29"/>
      <c r="G130" s="29"/>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row>
    <row r="131" spans="1:107" s="33" customFormat="1" ht="30" customHeight="1">
      <c r="A131" s="71"/>
      <c r="D131" s="29"/>
      <c r="F131" s="29"/>
      <c r="G131" s="29"/>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row>
    <row r="132" spans="1:107" s="33" customFormat="1" ht="30" customHeight="1">
      <c r="A132" s="71"/>
      <c r="D132" s="29"/>
      <c r="F132" s="29"/>
      <c r="G132" s="29"/>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row>
    <row r="133" spans="1:107" s="33" customFormat="1" ht="30" customHeight="1">
      <c r="A133" s="71"/>
      <c r="D133" s="29"/>
      <c r="F133" s="29"/>
      <c r="G133" s="29"/>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32"/>
      <c r="DB133" s="32"/>
      <c r="DC133" s="32"/>
    </row>
    <row r="134" spans="1:107" s="33" customFormat="1" ht="30" customHeight="1">
      <c r="A134" s="71"/>
      <c r="D134" s="29"/>
      <c r="F134" s="29"/>
      <c r="G134" s="29"/>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row>
    <row r="135" spans="1:107" s="33" customFormat="1" ht="30" customHeight="1">
      <c r="A135" s="71"/>
      <c r="D135" s="29"/>
      <c r="F135" s="29"/>
      <c r="G135" s="29"/>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row>
    <row r="136" spans="1:107" s="33" customFormat="1" ht="30" customHeight="1">
      <c r="A136" s="71"/>
      <c r="D136" s="29"/>
      <c r="F136" s="29"/>
      <c r="G136" s="29"/>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row>
    <row r="137" spans="1:107" s="33" customFormat="1" ht="30" customHeight="1">
      <c r="A137" s="71"/>
      <c r="D137" s="29"/>
      <c r="F137" s="29"/>
      <c r="G137" s="29"/>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row>
    <row r="138" spans="1:107" s="33" customFormat="1" ht="30" customHeight="1">
      <c r="A138" s="71"/>
      <c r="D138" s="29"/>
      <c r="F138" s="29"/>
      <c r="G138" s="29"/>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row>
    <row r="139" spans="1:107" s="33" customFormat="1" ht="30" customHeight="1">
      <c r="A139" s="71"/>
      <c r="D139" s="29"/>
      <c r="F139" s="29"/>
      <c r="G139" s="29"/>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row>
    <row r="140" spans="1:107" s="33" customFormat="1" ht="30" customHeight="1">
      <c r="A140" s="71"/>
      <c r="D140" s="29"/>
      <c r="F140" s="29"/>
      <c r="G140" s="29"/>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row>
    <row r="141" spans="1:107" s="33" customFormat="1" ht="30" customHeight="1">
      <c r="A141" s="71"/>
      <c r="D141" s="29"/>
      <c r="F141" s="29"/>
      <c r="G141" s="29"/>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row>
    <row r="142" spans="1:107" s="33" customFormat="1" ht="30" customHeight="1">
      <c r="A142" s="71"/>
      <c r="D142" s="29"/>
      <c r="F142" s="29"/>
      <c r="G142" s="29"/>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row>
    <row r="143" spans="1:107" s="33" customFormat="1" ht="30" customHeight="1">
      <c r="A143" s="71"/>
      <c r="D143" s="29"/>
      <c r="F143" s="29"/>
      <c r="G143" s="29"/>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row>
    <row r="144" spans="1:107" s="33" customFormat="1" ht="30" customHeight="1">
      <c r="A144" s="71"/>
      <c r="D144" s="29"/>
      <c r="F144" s="29"/>
      <c r="G144" s="29"/>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c r="CZ144" s="32"/>
      <c r="DA144" s="32"/>
      <c r="DB144" s="32"/>
      <c r="DC144" s="32"/>
    </row>
    <row r="145" spans="1:107" s="33" customFormat="1" ht="30" customHeight="1">
      <c r="A145" s="71"/>
      <c r="D145" s="29"/>
      <c r="F145" s="29"/>
      <c r="G145" s="29"/>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row>
    <row r="146" spans="1:107" s="33" customFormat="1" ht="30" customHeight="1">
      <c r="A146" s="71"/>
      <c r="D146" s="29"/>
      <c r="F146" s="29"/>
      <c r="G146" s="29"/>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c r="CZ146" s="32"/>
      <c r="DA146" s="32"/>
      <c r="DB146" s="32"/>
      <c r="DC146" s="32"/>
    </row>
    <row r="147" spans="1:107" s="33" customFormat="1" ht="30" customHeight="1">
      <c r="A147" s="71"/>
      <c r="D147" s="29"/>
      <c r="F147" s="29"/>
      <c r="G147" s="29"/>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c r="DC147" s="32"/>
    </row>
    <row r="148" spans="1:107" s="33" customFormat="1" ht="30" customHeight="1">
      <c r="A148" s="71"/>
      <c r="D148" s="29"/>
      <c r="F148" s="29"/>
      <c r="G148" s="29"/>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c r="CZ148" s="32"/>
      <c r="DA148" s="32"/>
      <c r="DB148" s="32"/>
      <c r="DC148" s="32"/>
    </row>
    <row r="149" spans="1:107" s="33" customFormat="1" ht="30" customHeight="1">
      <c r="A149" s="71"/>
      <c r="D149" s="29"/>
      <c r="F149" s="29"/>
      <c r="G149" s="29"/>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c r="CS149" s="32"/>
      <c r="CT149" s="32"/>
      <c r="CU149" s="32"/>
      <c r="CV149" s="32"/>
      <c r="CW149" s="32"/>
      <c r="CX149" s="32"/>
      <c r="CY149" s="32"/>
      <c r="CZ149" s="32"/>
      <c r="DA149" s="32"/>
      <c r="DB149" s="32"/>
      <c r="DC149" s="32"/>
    </row>
    <row r="150" spans="1:107" s="33" customFormat="1" ht="30" customHeight="1">
      <c r="A150" s="71"/>
      <c r="D150" s="29"/>
      <c r="F150" s="29"/>
      <c r="G150" s="29"/>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c r="CS150" s="32"/>
      <c r="CT150" s="32"/>
      <c r="CU150" s="32"/>
      <c r="CV150" s="32"/>
      <c r="CW150" s="32"/>
      <c r="CX150" s="32"/>
      <c r="CY150" s="32"/>
      <c r="CZ150" s="32"/>
      <c r="DA150" s="32"/>
      <c r="DB150" s="32"/>
      <c r="DC150" s="32"/>
    </row>
    <row r="151" spans="1:107" s="33" customFormat="1" ht="30" customHeight="1">
      <c r="A151" s="71"/>
      <c r="D151" s="29"/>
      <c r="F151" s="29"/>
      <c r="G151" s="29"/>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c r="CZ151" s="32"/>
      <c r="DA151" s="32"/>
      <c r="DB151" s="32"/>
      <c r="DC151" s="32"/>
    </row>
    <row r="152" spans="1:107" s="33" customFormat="1" ht="30" customHeight="1">
      <c r="A152" s="71"/>
      <c r="D152" s="29"/>
      <c r="F152" s="29"/>
      <c r="G152" s="29"/>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row>
    <row r="153" spans="1:107" s="33" customFormat="1" ht="30" customHeight="1">
      <c r="A153" s="71"/>
      <c r="D153" s="29"/>
      <c r="F153" s="29"/>
      <c r="G153" s="29"/>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c r="CU153" s="32"/>
      <c r="CV153" s="32"/>
      <c r="CW153" s="32"/>
      <c r="CX153" s="32"/>
      <c r="CY153" s="32"/>
      <c r="CZ153" s="32"/>
      <c r="DA153" s="32"/>
      <c r="DB153" s="32"/>
      <c r="DC153" s="32"/>
    </row>
    <row r="154" spans="1:107" s="33" customFormat="1" ht="30" customHeight="1">
      <c r="A154" s="71"/>
      <c r="D154" s="29"/>
      <c r="F154" s="29"/>
      <c r="G154" s="29"/>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c r="CZ154" s="32"/>
      <c r="DA154" s="32"/>
      <c r="DB154" s="32"/>
      <c r="DC154" s="32"/>
    </row>
    <row r="155" spans="1:107" s="33" customFormat="1" ht="30" customHeight="1">
      <c r="A155" s="71"/>
      <c r="D155" s="29"/>
      <c r="F155" s="29"/>
      <c r="G155" s="29"/>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row>
    <row r="156" spans="1:107" s="33" customFormat="1" ht="30" customHeight="1">
      <c r="A156" s="71"/>
      <c r="D156" s="29"/>
      <c r="F156" s="29"/>
      <c r="G156" s="29"/>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row>
    <row r="157" spans="1:107" s="33" customFormat="1" ht="30" customHeight="1">
      <c r="A157" s="71"/>
      <c r="D157" s="29"/>
      <c r="F157" s="29"/>
      <c r="G157" s="29"/>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row>
    <row r="158" spans="1:107" s="33" customFormat="1" ht="30" customHeight="1">
      <c r="A158" s="71"/>
      <c r="D158" s="29"/>
      <c r="F158" s="29"/>
      <c r="G158" s="29"/>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c r="DC158" s="32"/>
    </row>
    <row r="159" spans="1:107" s="33" customFormat="1" ht="30" customHeight="1">
      <c r="A159" s="71"/>
      <c r="D159" s="29"/>
      <c r="F159" s="29"/>
      <c r="G159" s="29"/>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32"/>
    </row>
    <row r="160" spans="1:107" s="33" customFormat="1" ht="30" customHeight="1">
      <c r="A160" s="71"/>
      <c r="D160" s="29"/>
      <c r="F160" s="29"/>
      <c r="G160" s="29"/>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row>
    <row r="161" spans="1:107" s="33" customFormat="1" ht="30" customHeight="1">
      <c r="A161" s="71"/>
      <c r="D161" s="29"/>
      <c r="F161" s="29"/>
      <c r="G161" s="29"/>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32"/>
    </row>
    <row r="162" spans="1:107" s="33" customFormat="1" ht="30" customHeight="1">
      <c r="A162" s="71"/>
      <c r="D162" s="29"/>
      <c r="F162" s="29"/>
      <c r="G162" s="29"/>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c r="DB162" s="32"/>
      <c r="DC162" s="32"/>
    </row>
    <row r="163" spans="1:107" s="33" customFormat="1" ht="30" customHeight="1">
      <c r="A163" s="71"/>
      <c r="D163" s="29"/>
      <c r="F163" s="29"/>
      <c r="G163" s="29"/>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c r="DB163" s="32"/>
      <c r="DC163" s="32"/>
    </row>
    <row r="164" spans="1:107" s="33" customFormat="1" ht="30" customHeight="1">
      <c r="A164" s="71"/>
      <c r="D164" s="29"/>
      <c r="F164" s="29"/>
      <c r="G164" s="29"/>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row>
    <row r="165" spans="1:107" s="33" customFormat="1" ht="30" customHeight="1">
      <c r="A165" s="71"/>
      <c r="D165" s="29"/>
      <c r="F165" s="29"/>
      <c r="G165" s="29"/>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c r="CZ165" s="32"/>
      <c r="DA165" s="32"/>
      <c r="DB165" s="32"/>
      <c r="DC165" s="32"/>
    </row>
    <row r="166" spans="1:107" s="33" customFormat="1" ht="30" customHeight="1">
      <c r="A166" s="71"/>
      <c r="D166" s="29"/>
      <c r="F166" s="29"/>
      <c r="G166" s="29"/>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row>
    <row r="167" spans="1:107" s="33" customFormat="1" ht="30" customHeight="1">
      <c r="A167" s="71"/>
      <c r="D167" s="29"/>
      <c r="F167" s="29"/>
      <c r="G167" s="29"/>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c r="CZ167" s="32"/>
      <c r="DA167" s="32"/>
      <c r="DB167" s="32"/>
      <c r="DC167" s="32"/>
    </row>
    <row r="168" spans="1:107" s="33" customFormat="1" ht="30" customHeight="1">
      <c r="A168" s="71"/>
      <c r="D168" s="29"/>
      <c r="F168" s="29"/>
      <c r="G168" s="29"/>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c r="CZ168" s="32"/>
      <c r="DA168" s="32"/>
      <c r="DB168" s="32"/>
      <c r="DC168" s="32"/>
    </row>
    <row r="169" spans="1:107" s="33" customFormat="1" ht="30" customHeight="1">
      <c r="A169" s="71"/>
      <c r="D169" s="29"/>
      <c r="F169" s="29"/>
      <c r="G169" s="29"/>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row>
    <row r="170" spans="1:107" s="33" customFormat="1" ht="30" customHeight="1">
      <c r="A170" s="71"/>
      <c r="D170" s="29"/>
      <c r="F170" s="29"/>
      <c r="G170" s="29"/>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c r="CZ170" s="32"/>
      <c r="DA170" s="32"/>
      <c r="DB170" s="32"/>
      <c r="DC170" s="32"/>
    </row>
    <row r="171" spans="1:107" s="33" customFormat="1" ht="30" customHeight="1">
      <c r="A171" s="71"/>
      <c r="D171" s="29"/>
      <c r="F171" s="29"/>
      <c r="G171" s="29"/>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c r="CZ171" s="32"/>
      <c r="DA171" s="32"/>
      <c r="DB171" s="32"/>
      <c r="DC171" s="32"/>
    </row>
    <row r="172" spans="1:107" s="33" customFormat="1" ht="30" customHeight="1">
      <c r="A172" s="71"/>
      <c r="D172" s="29"/>
      <c r="F172" s="29"/>
      <c r="G172" s="29"/>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row>
    <row r="173" spans="1:107" s="33" customFormat="1" ht="30" customHeight="1">
      <c r="A173" s="71"/>
      <c r="D173" s="29"/>
      <c r="F173" s="29"/>
      <c r="G173" s="29"/>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row>
    <row r="174" spans="1:107" s="33" customFormat="1" ht="30" customHeight="1">
      <c r="A174" s="71"/>
      <c r="D174" s="29"/>
      <c r="F174" s="29"/>
      <c r="G174" s="29"/>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row>
    <row r="175" spans="1:107" s="33" customFormat="1" ht="30" customHeight="1">
      <c r="A175" s="71"/>
      <c r="D175" s="29"/>
      <c r="F175" s="29"/>
      <c r="G175" s="29"/>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c r="CU175" s="32"/>
      <c r="CV175" s="32"/>
      <c r="CW175" s="32"/>
      <c r="CX175" s="32"/>
      <c r="CY175" s="32"/>
      <c r="CZ175" s="32"/>
      <c r="DA175" s="32"/>
      <c r="DB175" s="32"/>
      <c r="DC175" s="32"/>
    </row>
    <row r="176" spans="1:107" s="33" customFormat="1" ht="30" customHeight="1">
      <c r="A176" s="71"/>
      <c r="D176" s="29"/>
      <c r="F176" s="29"/>
      <c r="G176" s="29"/>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row>
    <row r="177" spans="1:107" s="33" customFormat="1" ht="30" customHeight="1">
      <c r="A177" s="71"/>
      <c r="D177" s="29"/>
      <c r="F177" s="29"/>
      <c r="G177" s="29"/>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c r="CS177" s="32"/>
      <c r="CT177" s="32"/>
      <c r="CU177" s="32"/>
      <c r="CV177" s="32"/>
      <c r="CW177" s="32"/>
      <c r="CX177" s="32"/>
      <c r="CY177" s="32"/>
      <c r="CZ177" s="32"/>
      <c r="DA177" s="32"/>
      <c r="DB177" s="32"/>
      <c r="DC177" s="32"/>
    </row>
    <row r="178" spans="1:107" s="33" customFormat="1" ht="30" customHeight="1">
      <c r="A178" s="71"/>
      <c r="D178" s="29"/>
      <c r="F178" s="29"/>
      <c r="G178" s="29"/>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32"/>
      <c r="DB178" s="32"/>
      <c r="DC178" s="32"/>
    </row>
    <row r="179" spans="1:107" s="33" customFormat="1" ht="30" customHeight="1">
      <c r="A179" s="71"/>
      <c r="D179" s="29"/>
      <c r="F179" s="29"/>
      <c r="G179" s="29"/>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32"/>
    </row>
    <row r="180" spans="1:107" s="33" customFormat="1" ht="30" customHeight="1">
      <c r="A180" s="71"/>
      <c r="D180" s="29"/>
      <c r="F180" s="29"/>
      <c r="G180" s="29"/>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c r="CS180" s="32"/>
      <c r="CT180" s="32"/>
      <c r="CU180" s="32"/>
      <c r="CV180" s="32"/>
      <c r="CW180" s="32"/>
      <c r="CX180" s="32"/>
      <c r="CY180" s="32"/>
      <c r="CZ180" s="32"/>
      <c r="DA180" s="32"/>
      <c r="DB180" s="32"/>
      <c r="DC180" s="32"/>
    </row>
    <row r="181" spans="1:107" s="33" customFormat="1" ht="30" customHeight="1">
      <c r="A181" s="71"/>
      <c r="D181" s="29"/>
      <c r="F181" s="29"/>
      <c r="G181" s="29"/>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c r="CS181" s="32"/>
      <c r="CT181" s="32"/>
      <c r="CU181" s="32"/>
      <c r="CV181" s="32"/>
      <c r="CW181" s="32"/>
      <c r="CX181" s="32"/>
      <c r="CY181" s="32"/>
      <c r="CZ181" s="32"/>
      <c r="DA181" s="32"/>
      <c r="DB181" s="32"/>
      <c r="DC181" s="32"/>
    </row>
    <row r="182" spans="1:107" s="33" customFormat="1" ht="30" customHeight="1">
      <c r="A182" s="71"/>
      <c r="D182" s="29"/>
      <c r="F182" s="29"/>
      <c r="G182" s="29"/>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c r="CZ182" s="32"/>
      <c r="DA182" s="32"/>
      <c r="DB182" s="32"/>
      <c r="DC182" s="32"/>
    </row>
    <row r="183" spans="1:107" s="33" customFormat="1" ht="30" customHeight="1">
      <c r="A183" s="71"/>
      <c r="D183" s="29"/>
      <c r="F183" s="29"/>
      <c r="G183" s="29"/>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32"/>
      <c r="CD183" s="32"/>
      <c r="CE183" s="32"/>
      <c r="CF183" s="32"/>
      <c r="CG183" s="32"/>
      <c r="CH183" s="32"/>
      <c r="CI183" s="32"/>
      <c r="CJ183" s="32"/>
      <c r="CK183" s="32"/>
      <c r="CL183" s="32"/>
      <c r="CM183" s="32"/>
      <c r="CN183" s="32"/>
      <c r="CO183" s="32"/>
      <c r="CP183" s="32"/>
      <c r="CQ183" s="32"/>
      <c r="CR183" s="32"/>
      <c r="CS183" s="32"/>
      <c r="CT183" s="32"/>
      <c r="CU183" s="32"/>
      <c r="CV183" s="32"/>
      <c r="CW183" s="32"/>
      <c r="CX183" s="32"/>
      <c r="CY183" s="32"/>
      <c r="CZ183" s="32"/>
      <c r="DA183" s="32"/>
      <c r="DB183" s="32"/>
      <c r="DC183" s="32"/>
    </row>
    <row r="184" spans="1:107" s="33" customFormat="1" ht="30" customHeight="1">
      <c r="A184" s="71"/>
      <c r="D184" s="29"/>
      <c r="F184" s="29"/>
      <c r="G184" s="29"/>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c r="CN184" s="32"/>
      <c r="CO184" s="32"/>
      <c r="CP184" s="32"/>
      <c r="CQ184" s="32"/>
      <c r="CR184" s="32"/>
      <c r="CS184" s="32"/>
      <c r="CT184" s="32"/>
      <c r="CU184" s="32"/>
      <c r="CV184" s="32"/>
      <c r="CW184" s="32"/>
      <c r="CX184" s="32"/>
      <c r="CY184" s="32"/>
      <c r="CZ184" s="32"/>
      <c r="DA184" s="32"/>
      <c r="DB184" s="32"/>
      <c r="DC184" s="32"/>
    </row>
    <row r="185" spans="1:107" s="33" customFormat="1" ht="30" customHeight="1">
      <c r="A185" s="71"/>
      <c r="D185" s="29"/>
      <c r="F185" s="29"/>
      <c r="G185" s="29"/>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c r="CC185" s="32"/>
      <c r="CD185" s="32"/>
      <c r="CE185" s="32"/>
      <c r="CF185" s="32"/>
      <c r="CG185" s="32"/>
      <c r="CH185" s="32"/>
      <c r="CI185" s="32"/>
      <c r="CJ185" s="32"/>
      <c r="CK185" s="32"/>
      <c r="CL185" s="32"/>
      <c r="CM185" s="32"/>
      <c r="CN185" s="32"/>
      <c r="CO185" s="32"/>
      <c r="CP185" s="32"/>
      <c r="CQ185" s="32"/>
      <c r="CR185" s="32"/>
      <c r="CS185" s="32"/>
      <c r="CT185" s="32"/>
      <c r="CU185" s="32"/>
      <c r="CV185" s="32"/>
      <c r="CW185" s="32"/>
      <c r="CX185" s="32"/>
      <c r="CY185" s="32"/>
      <c r="CZ185" s="32"/>
      <c r="DA185" s="32"/>
      <c r="DB185" s="32"/>
      <c r="DC185" s="32"/>
    </row>
    <row r="186" spans="1:107" s="33" customFormat="1" ht="30" customHeight="1">
      <c r="A186" s="71"/>
      <c r="D186" s="29"/>
      <c r="F186" s="29"/>
      <c r="G186" s="29"/>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c r="CE186" s="32"/>
      <c r="CF186" s="32"/>
      <c r="CG186" s="32"/>
      <c r="CH186" s="32"/>
      <c r="CI186" s="32"/>
      <c r="CJ186" s="32"/>
      <c r="CK186" s="32"/>
      <c r="CL186" s="32"/>
      <c r="CM186" s="32"/>
      <c r="CN186" s="32"/>
      <c r="CO186" s="32"/>
      <c r="CP186" s="32"/>
      <c r="CQ186" s="32"/>
      <c r="CR186" s="32"/>
      <c r="CS186" s="32"/>
      <c r="CT186" s="32"/>
      <c r="CU186" s="32"/>
      <c r="CV186" s="32"/>
      <c r="CW186" s="32"/>
      <c r="CX186" s="32"/>
      <c r="CY186" s="32"/>
      <c r="CZ186" s="32"/>
      <c r="DA186" s="32"/>
      <c r="DB186" s="32"/>
      <c r="DC186" s="32"/>
    </row>
    <row r="187" spans="1:107" s="33" customFormat="1" ht="30" customHeight="1">
      <c r="A187" s="71"/>
      <c r="D187" s="29"/>
      <c r="F187" s="29"/>
      <c r="G187" s="29"/>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32"/>
      <c r="CD187" s="32"/>
      <c r="CE187" s="32"/>
      <c r="CF187" s="32"/>
      <c r="CG187" s="32"/>
      <c r="CH187" s="32"/>
      <c r="CI187" s="32"/>
      <c r="CJ187" s="32"/>
      <c r="CK187" s="32"/>
      <c r="CL187" s="32"/>
      <c r="CM187" s="32"/>
      <c r="CN187" s="32"/>
      <c r="CO187" s="32"/>
      <c r="CP187" s="32"/>
      <c r="CQ187" s="32"/>
      <c r="CR187" s="32"/>
      <c r="CS187" s="32"/>
      <c r="CT187" s="32"/>
      <c r="CU187" s="32"/>
      <c r="CV187" s="32"/>
      <c r="CW187" s="32"/>
      <c r="CX187" s="32"/>
      <c r="CY187" s="32"/>
      <c r="CZ187" s="32"/>
      <c r="DA187" s="32"/>
      <c r="DB187" s="32"/>
      <c r="DC187" s="32"/>
    </row>
    <row r="188" spans="1:107" s="33" customFormat="1" ht="30" customHeight="1">
      <c r="A188" s="71"/>
      <c r="D188" s="29"/>
      <c r="F188" s="29"/>
      <c r="G188" s="29"/>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c r="CS188" s="32"/>
      <c r="CT188" s="32"/>
      <c r="CU188" s="32"/>
      <c r="CV188" s="32"/>
      <c r="CW188" s="32"/>
      <c r="CX188" s="32"/>
      <c r="CY188" s="32"/>
      <c r="CZ188" s="32"/>
      <c r="DA188" s="32"/>
      <c r="DB188" s="32"/>
      <c r="DC188" s="32"/>
    </row>
    <row r="189" spans="1:107" s="33" customFormat="1" ht="30" customHeight="1">
      <c r="A189" s="71"/>
      <c r="D189" s="29"/>
      <c r="F189" s="29"/>
      <c r="G189" s="29"/>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c r="CS189" s="32"/>
      <c r="CT189" s="32"/>
      <c r="CU189" s="32"/>
      <c r="CV189" s="32"/>
      <c r="CW189" s="32"/>
      <c r="CX189" s="32"/>
      <c r="CY189" s="32"/>
      <c r="CZ189" s="32"/>
      <c r="DA189" s="32"/>
      <c r="DB189" s="32"/>
      <c r="DC189" s="32"/>
    </row>
    <row r="190" spans="1:107" s="33" customFormat="1" ht="30" customHeight="1">
      <c r="A190" s="71"/>
      <c r="D190" s="29"/>
      <c r="F190" s="29"/>
      <c r="G190" s="29"/>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row>
    <row r="191" spans="1:107" s="33" customFormat="1" ht="30" customHeight="1">
      <c r="A191" s="71"/>
      <c r="D191" s="29"/>
      <c r="F191" s="29"/>
      <c r="G191" s="29"/>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c r="CZ191" s="32"/>
      <c r="DA191" s="32"/>
      <c r="DB191" s="32"/>
      <c r="DC191" s="32"/>
    </row>
    <row r="192" spans="1:107" s="33" customFormat="1" ht="30" customHeight="1">
      <c r="A192" s="71"/>
      <c r="D192" s="29"/>
      <c r="F192" s="29"/>
      <c r="G192" s="29"/>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c r="CS192" s="32"/>
      <c r="CT192" s="32"/>
      <c r="CU192" s="32"/>
      <c r="CV192" s="32"/>
      <c r="CW192" s="32"/>
      <c r="CX192" s="32"/>
      <c r="CY192" s="32"/>
      <c r="CZ192" s="32"/>
      <c r="DA192" s="32"/>
      <c r="DB192" s="32"/>
      <c r="DC192" s="32"/>
    </row>
    <row r="193" spans="1:107" s="33" customFormat="1" ht="30" customHeight="1">
      <c r="A193" s="71"/>
      <c r="D193" s="29"/>
      <c r="F193" s="29"/>
      <c r="G193" s="29"/>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32"/>
    </row>
    <row r="194" spans="1:107" s="33" customFormat="1" ht="30" customHeight="1">
      <c r="A194" s="71"/>
      <c r="D194" s="29"/>
      <c r="F194" s="29"/>
      <c r="G194" s="29"/>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G194" s="32"/>
      <c r="CH194" s="32"/>
      <c r="CI194" s="32"/>
      <c r="CJ194" s="32"/>
      <c r="CK194" s="32"/>
      <c r="CL194" s="32"/>
      <c r="CM194" s="32"/>
      <c r="CN194" s="32"/>
      <c r="CO194" s="32"/>
      <c r="CP194" s="32"/>
      <c r="CQ194" s="32"/>
      <c r="CR194" s="32"/>
      <c r="CS194" s="32"/>
      <c r="CT194" s="32"/>
      <c r="CU194" s="32"/>
      <c r="CV194" s="32"/>
      <c r="CW194" s="32"/>
      <c r="CX194" s="32"/>
      <c r="CY194" s="32"/>
      <c r="CZ194" s="32"/>
      <c r="DA194" s="32"/>
      <c r="DB194" s="32"/>
      <c r="DC194" s="32"/>
    </row>
    <row r="195" spans="1:107" s="33" customFormat="1" ht="30" customHeight="1">
      <c r="A195" s="71"/>
      <c r="D195" s="29"/>
      <c r="F195" s="29"/>
      <c r="G195" s="29"/>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c r="CC195" s="32"/>
      <c r="CD195" s="32"/>
      <c r="CE195" s="32"/>
      <c r="CF195" s="32"/>
      <c r="CG195" s="32"/>
      <c r="CH195" s="32"/>
      <c r="CI195" s="32"/>
      <c r="CJ195" s="32"/>
      <c r="CK195" s="32"/>
      <c r="CL195" s="32"/>
      <c r="CM195" s="32"/>
      <c r="CN195" s="32"/>
      <c r="CO195" s="32"/>
      <c r="CP195" s="32"/>
      <c r="CQ195" s="32"/>
      <c r="CR195" s="32"/>
      <c r="CS195" s="32"/>
      <c r="CT195" s="32"/>
      <c r="CU195" s="32"/>
      <c r="CV195" s="32"/>
      <c r="CW195" s="32"/>
      <c r="CX195" s="32"/>
      <c r="CY195" s="32"/>
      <c r="CZ195" s="32"/>
      <c r="DA195" s="32"/>
      <c r="DB195" s="32"/>
      <c r="DC195" s="32"/>
    </row>
    <row r="196" spans="1:107" s="33" customFormat="1" ht="30" customHeight="1">
      <c r="A196" s="71"/>
      <c r="D196" s="29"/>
      <c r="F196" s="29"/>
      <c r="G196" s="29"/>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32"/>
    </row>
    <row r="197" spans="1:107" s="33" customFormat="1" ht="30" customHeight="1">
      <c r="A197" s="71"/>
      <c r="D197" s="29"/>
      <c r="F197" s="29"/>
      <c r="G197" s="29"/>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32"/>
    </row>
    <row r="198" spans="1:107" s="33" customFormat="1" ht="30" customHeight="1">
      <c r="A198" s="71"/>
      <c r="D198" s="29"/>
      <c r="F198" s="29"/>
      <c r="G198" s="29"/>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c r="CZ198" s="32"/>
      <c r="DA198" s="32"/>
      <c r="DB198" s="32"/>
      <c r="DC198" s="32"/>
    </row>
    <row r="199" spans="1:107" s="33" customFormat="1" ht="30" customHeight="1">
      <c r="A199" s="71"/>
      <c r="D199" s="29"/>
      <c r="F199" s="29"/>
      <c r="G199" s="29"/>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32"/>
    </row>
    <row r="200" spans="1:107" s="33" customFormat="1" ht="30" customHeight="1">
      <c r="A200" s="71"/>
      <c r="D200" s="29"/>
      <c r="F200" s="29"/>
      <c r="G200" s="29"/>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c r="CN200" s="32"/>
      <c r="CO200" s="32"/>
      <c r="CP200" s="32"/>
      <c r="CQ200" s="32"/>
      <c r="CR200" s="32"/>
      <c r="CS200" s="32"/>
      <c r="CT200" s="32"/>
      <c r="CU200" s="32"/>
      <c r="CV200" s="32"/>
      <c r="CW200" s="32"/>
      <c r="CX200" s="32"/>
      <c r="CY200" s="32"/>
      <c r="CZ200" s="32"/>
      <c r="DA200" s="32"/>
      <c r="DB200" s="32"/>
      <c r="DC200" s="32"/>
    </row>
    <row r="201" spans="1:107" s="33" customFormat="1" ht="30" customHeight="1">
      <c r="A201" s="71"/>
      <c r="D201" s="29"/>
      <c r="F201" s="29"/>
      <c r="G201" s="29"/>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G201" s="32"/>
      <c r="CH201" s="32"/>
      <c r="CI201" s="32"/>
      <c r="CJ201" s="32"/>
      <c r="CK201" s="32"/>
      <c r="CL201" s="32"/>
      <c r="CM201" s="32"/>
      <c r="CN201" s="32"/>
      <c r="CO201" s="32"/>
      <c r="CP201" s="32"/>
      <c r="CQ201" s="32"/>
      <c r="CR201" s="32"/>
      <c r="CS201" s="32"/>
      <c r="CT201" s="32"/>
      <c r="CU201" s="32"/>
      <c r="CV201" s="32"/>
      <c r="CW201" s="32"/>
      <c r="CX201" s="32"/>
      <c r="CY201" s="32"/>
      <c r="CZ201" s="32"/>
      <c r="DA201" s="32"/>
      <c r="DB201" s="32"/>
      <c r="DC201" s="32"/>
    </row>
    <row r="202" spans="1:107" s="33" customFormat="1" ht="30" customHeight="1">
      <c r="A202" s="71"/>
      <c r="D202" s="29"/>
      <c r="F202" s="29"/>
      <c r="G202" s="29"/>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c r="CE202" s="32"/>
      <c r="CF202" s="32"/>
      <c r="CG202" s="32"/>
      <c r="CH202" s="32"/>
      <c r="CI202" s="32"/>
      <c r="CJ202" s="32"/>
      <c r="CK202" s="32"/>
      <c r="CL202" s="32"/>
      <c r="CM202" s="32"/>
      <c r="CN202" s="32"/>
      <c r="CO202" s="32"/>
      <c r="CP202" s="32"/>
      <c r="CQ202" s="32"/>
      <c r="CR202" s="32"/>
      <c r="CS202" s="32"/>
      <c r="CT202" s="32"/>
      <c r="CU202" s="32"/>
      <c r="CV202" s="32"/>
      <c r="CW202" s="32"/>
      <c r="CX202" s="32"/>
      <c r="CY202" s="32"/>
      <c r="CZ202" s="32"/>
      <c r="DA202" s="32"/>
      <c r="DB202" s="32"/>
      <c r="DC202" s="32"/>
    </row>
    <row r="203" spans="1:107" s="33" customFormat="1" ht="30" customHeight="1">
      <c r="A203" s="71"/>
      <c r="D203" s="29"/>
      <c r="F203" s="29"/>
      <c r="G203" s="29"/>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c r="CS203" s="32"/>
      <c r="CT203" s="32"/>
      <c r="CU203" s="32"/>
      <c r="CV203" s="32"/>
      <c r="CW203" s="32"/>
      <c r="CX203" s="32"/>
      <c r="CY203" s="32"/>
      <c r="CZ203" s="32"/>
      <c r="DA203" s="32"/>
      <c r="DB203" s="32"/>
      <c r="DC203" s="32"/>
    </row>
    <row r="204" spans="1:107" s="33" customFormat="1" ht="30" customHeight="1">
      <c r="A204" s="71"/>
      <c r="D204" s="29"/>
      <c r="F204" s="29"/>
      <c r="G204" s="29"/>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c r="CE204" s="32"/>
      <c r="CF204" s="32"/>
      <c r="CG204" s="32"/>
      <c r="CH204" s="32"/>
      <c r="CI204" s="32"/>
      <c r="CJ204" s="32"/>
      <c r="CK204" s="32"/>
      <c r="CL204" s="32"/>
      <c r="CM204" s="32"/>
      <c r="CN204" s="32"/>
      <c r="CO204" s="32"/>
      <c r="CP204" s="32"/>
      <c r="CQ204" s="32"/>
      <c r="CR204" s="32"/>
      <c r="CS204" s="32"/>
      <c r="CT204" s="32"/>
      <c r="CU204" s="32"/>
      <c r="CV204" s="32"/>
      <c r="CW204" s="32"/>
      <c r="CX204" s="32"/>
      <c r="CY204" s="32"/>
      <c r="CZ204" s="32"/>
      <c r="DA204" s="32"/>
      <c r="DB204" s="32"/>
      <c r="DC204" s="32"/>
    </row>
    <row r="205" spans="1:107" s="33" customFormat="1" ht="30" customHeight="1">
      <c r="A205" s="71"/>
      <c r="D205" s="29"/>
      <c r="F205" s="29"/>
      <c r="G205" s="29"/>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c r="CN205" s="32"/>
      <c r="CO205" s="32"/>
      <c r="CP205" s="32"/>
      <c r="CQ205" s="32"/>
      <c r="CR205" s="32"/>
      <c r="CS205" s="32"/>
      <c r="CT205" s="32"/>
      <c r="CU205" s="32"/>
      <c r="CV205" s="32"/>
      <c r="CW205" s="32"/>
      <c r="CX205" s="32"/>
      <c r="CY205" s="32"/>
      <c r="CZ205" s="32"/>
      <c r="DA205" s="32"/>
      <c r="DB205" s="32"/>
      <c r="DC205" s="32"/>
    </row>
    <row r="206" spans="1:107" s="33" customFormat="1" ht="30" customHeight="1">
      <c r="A206" s="71"/>
      <c r="D206" s="29"/>
      <c r="F206" s="29"/>
      <c r="G206" s="29"/>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G206" s="32"/>
      <c r="CH206" s="32"/>
      <c r="CI206" s="32"/>
      <c r="CJ206" s="32"/>
      <c r="CK206" s="32"/>
      <c r="CL206" s="32"/>
      <c r="CM206" s="32"/>
      <c r="CN206" s="32"/>
      <c r="CO206" s="32"/>
      <c r="CP206" s="32"/>
      <c r="CQ206" s="32"/>
      <c r="CR206" s="32"/>
      <c r="CS206" s="32"/>
      <c r="CT206" s="32"/>
      <c r="CU206" s="32"/>
      <c r="CV206" s="32"/>
      <c r="CW206" s="32"/>
      <c r="CX206" s="32"/>
      <c r="CY206" s="32"/>
      <c r="CZ206" s="32"/>
      <c r="DA206" s="32"/>
      <c r="DB206" s="32"/>
      <c r="DC206" s="32"/>
    </row>
    <row r="207" spans="1:107" s="33" customFormat="1" ht="30" customHeight="1">
      <c r="A207" s="71"/>
      <c r="D207" s="29"/>
      <c r="F207" s="29"/>
      <c r="G207" s="29"/>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c r="CZ207" s="32"/>
      <c r="DA207" s="32"/>
      <c r="DB207" s="32"/>
      <c r="DC207" s="32"/>
    </row>
    <row r="208" spans="1:107" s="33" customFormat="1" ht="30" customHeight="1">
      <c r="A208" s="71"/>
      <c r="D208" s="29"/>
      <c r="F208" s="29"/>
      <c r="G208" s="29"/>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c r="CS208" s="32"/>
      <c r="CT208" s="32"/>
      <c r="CU208" s="32"/>
      <c r="CV208" s="32"/>
      <c r="CW208" s="32"/>
      <c r="CX208" s="32"/>
      <c r="CY208" s="32"/>
      <c r="CZ208" s="32"/>
      <c r="DA208" s="32"/>
      <c r="DB208" s="32"/>
      <c r="DC208" s="32"/>
    </row>
    <row r="209" spans="1:107" s="33" customFormat="1" ht="30" customHeight="1">
      <c r="A209" s="71"/>
      <c r="D209" s="29"/>
      <c r="F209" s="29"/>
      <c r="G209" s="29"/>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c r="CE209" s="32"/>
      <c r="CF209" s="32"/>
      <c r="CG209" s="32"/>
      <c r="CH209" s="32"/>
      <c r="CI209" s="32"/>
      <c r="CJ209" s="32"/>
      <c r="CK209" s="32"/>
      <c r="CL209" s="32"/>
      <c r="CM209" s="32"/>
      <c r="CN209" s="32"/>
      <c r="CO209" s="32"/>
      <c r="CP209" s="32"/>
      <c r="CQ209" s="32"/>
      <c r="CR209" s="32"/>
      <c r="CS209" s="32"/>
      <c r="CT209" s="32"/>
      <c r="CU209" s="32"/>
      <c r="CV209" s="32"/>
      <c r="CW209" s="32"/>
      <c r="CX209" s="32"/>
      <c r="CY209" s="32"/>
      <c r="CZ209" s="32"/>
      <c r="DA209" s="32"/>
      <c r="DB209" s="32"/>
      <c r="DC209" s="32"/>
    </row>
    <row r="210" spans="1:107" s="33" customFormat="1" ht="30" customHeight="1">
      <c r="A210" s="71"/>
      <c r="D210" s="29"/>
      <c r="F210" s="29"/>
      <c r="G210" s="29"/>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c r="CN210" s="32"/>
      <c r="CO210" s="32"/>
      <c r="CP210" s="32"/>
      <c r="CQ210" s="32"/>
      <c r="CR210" s="32"/>
      <c r="CS210" s="32"/>
      <c r="CT210" s="32"/>
      <c r="CU210" s="32"/>
      <c r="CV210" s="32"/>
      <c r="CW210" s="32"/>
      <c r="CX210" s="32"/>
      <c r="CY210" s="32"/>
      <c r="CZ210" s="32"/>
      <c r="DA210" s="32"/>
      <c r="DB210" s="32"/>
      <c r="DC210" s="32"/>
    </row>
    <row r="211" spans="1:107" s="33" customFormat="1" ht="30" customHeight="1">
      <c r="A211" s="71"/>
      <c r="D211" s="29"/>
      <c r="F211" s="29"/>
      <c r="G211" s="29"/>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32"/>
      <c r="CD211" s="32"/>
      <c r="CE211" s="32"/>
      <c r="CF211" s="32"/>
      <c r="CG211" s="32"/>
      <c r="CH211" s="32"/>
      <c r="CI211" s="32"/>
      <c r="CJ211" s="32"/>
      <c r="CK211" s="32"/>
      <c r="CL211" s="32"/>
      <c r="CM211" s="32"/>
      <c r="CN211" s="32"/>
      <c r="CO211" s="32"/>
      <c r="CP211" s="32"/>
      <c r="CQ211" s="32"/>
      <c r="CR211" s="32"/>
      <c r="CS211" s="32"/>
      <c r="CT211" s="32"/>
      <c r="CU211" s="32"/>
      <c r="CV211" s="32"/>
      <c r="CW211" s="32"/>
      <c r="CX211" s="32"/>
      <c r="CY211" s="32"/>
      <c r="CZ211" s="32"/>
      <c r="DA211" s="32"/>
      <c r="DB211" s="32"/>
      <c r="DC211" s="32"/>
    </row>
    <row r="212" spans="1:107" s="33" customFormat="1" ht="30" customHeight="1">
      <c r="A212" s="71"/>
      <c r="D212" s="29"/>
      <c r="F212" s="29"/>
      <c r="G212" s="29"/>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32"/>
      <c r="CD212" s="32"/>
      <c r="CE212" s="32"/>
      <c r="CF212" s="32"/>
      <c r="CG212" s="32"/>
      <c r="CH212" s="32"/>
      <c r="CI212" s="32"/>
      <c r="CJ212" s="32"/>
      <c r="CK212" s="32"/>
      <c r="CL212" s="32"/>
      <c r="CM212" s="32"/>
      <c r="CN212" s="32"/>
      <c r="CO212" s="32"/>
      <c r="CP212" s="32"/>
      <c r="CQ212" s="32"/>
      <c r="CR212" s="32"/>
      <c r="CS212" s="32"/>
      <c r="CT212" s="32"/>
      <c r="CU212" s="32"/>
      <c r="CV212" s="32"/>
      <c r="CW212" s="32"/>
      <c r="CX212" s="32"/>
      <c r="CY212" s="32"/>
      <c r="CZ212" s="32"/>
      <c r="DA212" s="32"/>
      <c r="DB212" s="32"/>
      <c r="DC212" s="32"/>
    </row>
    <row r="213" spans="1:107" s="33" customFormat="1" ht="30" customHeight="1">
      <c r="A213" s="71"/>
      <c r="D213" s="29"/>
      <c r="F213" s="29"/>
      <c r="G213" s="29"/>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c r="CM213" s="32"/>
      <c r="CN213" s="32"/>
      <c r="CO213" s="32"/>
      <c r="CP213" s="32"/>
      <c r="CQ213" s="32"/>
      <c r="CR213" s="32"/>
      <c r="CS213" s="32"/>
      <c r="CT213" s="32"/>
      <c r="CU213" s="32"/>
      <c r="CV213" s="32"/>
      <c r="CW213" s="32"/>
      <c r="CX213" s="32"/>
      <c r="CY213" s="32"/>
      <c r="CZ213" s="32"/>
      <c r="DA213" s="32"/>
      <c r="DB213" s="32"/>
      <c r="DC213" s="32"/>
    </row>
    <row r="214" spans="1:107" s="33" customFormat="1" ht="30" customHeight="1">
      <c r="A214" s="71"/>
      <c r="D214" s="29"/>
      <c r="F214" s="29"/>
      <c r="G214" s="29"/>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G214" s="32"/>
      <c r="CH214" s="32"/>
      <c r="CI214" s="32"/>
      <c r="CJ214" s="32"/>
      <c r="CK214" s="32"/>
      <c r="CL214" s="32"/>
      <c r="CM214" s="32"/>
      <c r="CN214" s="32"/>
      <c r="CO214" s="32"/>
      <c r="CP214" s="32"/>
      <c r="CQ214" s="32"/>
      <c r="CR214" s="32"/>
      <c r="CS214" s="32"/>
      <c r="CT214" s="32"/>
      <c r="CU214" s="32"/>
      <c r="CV214" s="32"/>
      <c r="CW214" s="32"/>
      <c r="CX214" s="32"/>
      <c r="CY214" s="32"/>
      <c r="CZ214" s="32"/>
      <c r="DA214" s="32"/>
      <c r="DB214" s="32"/>
      <c r="DC214" s="32"/>
    </row>
    <row r="215" spans="1:107" s="33" customFormat="1" ht="30" customHeight="1">
      <c r="A215" s="71"/>
      <c r="D215" s="29"/>
      <c r="F215" s="29"/>
      <c r="G215" s="29"/>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c r="CN215" s="32"/>
      <c r="CO215" s="32"/>
      <c r="CP215" s="32"/>
      <c r="CQ215" s="32"/>
      <c r="CR215" s="32"/>
      <c r="CS215" s="32"/>
      <c r="CT215" s="32"/>
      <c r="CU215" s="32"/>
      <c r="CV215" s="32"/>
      <c r="CW215" s="32"/>
      <c r="CX215" s="32"/>
      <c r="CY215" s="32"/>
      <c r="CZ215" s="32"/>
      <c r="DA215" s="32"/>
      <c r="DB215" s="32"/>
      <c r="DC215" s="32"/>
    </row>
    <row r="216" spans="1:107" s="33" customFormat="1" ht="30" customHeight="1">
      <c r="A216" s="71"/>
      <c r="D216" s="29"/>
      <c r="F216" s="29"/>
      <c r="G216" s="29"/>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c r="CS216" s="32"/>
      <c r="CT216" s="32"/>
      <c r="CU216" s="32"/>
      <c r="CV216" s="32"/>
      <c r="CW216" s="32"/>
      <c r="CX216" s="32"/>
      <c r="CY216" s="32"/>
      <c r="CZ216" s="32"/>
      <c r="DA216" s="32"/>
      <c r="DB216" s="32"/>
      <c r="DC216" s="32"/>
    </row>
    <row r="217" spans="1:107" s="33" customFormat="1" ht="30" customHeight="1">
      <c r="A217" s="71"/>
      <c r="D217" s="29"/>
      <c r="F217" s="29"/>
      <c r="G217" s="29"/>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c r="CS217" s="32"/>
      <c r="CT217" s="32"/>
      <c r="CU217" s="32"/>
      <c r="CV217" s="32"/>
      <c r="CW217" s="32"/>
      <c r="CX217" s="32"/>
      <c r="CY217" s="32"/>
      <c r="CZ217" s="32"/>
      <c r="DA217" s="32"/>
      <c r="DB217" s="32"/>
      <c r="DC217" s="32"/>
    </row>
    <row r="218" spans="1:107" s="33" customFormat="1" ht="30" customHeight="1">
      <c r="A218" s="71"/>
      <c r="D218" s="29"/>
      <c r="F218" s="29"/>
      <c r="G218" s="29"/>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c r="CC218" s="32"/>
      <c r="CD218" s="32"/>
      <c r="CE218" s="32"/>
      <c r="CF218" s="32"/>
      <c r="CG218" s="32"/>
      <c r="CH218" s="32"/>
      <c r="CI218" s="32"/>
      <c r="CJ218" s="32"/>
      <c r="CK218" s="32"/>
      <c r="CL218" s="32"/>
      <c r="CM218" s="32"/>
      <c r="CN218" s="32"/>
      <c r="CO218" s="32"/>
      <c r="CP218" s="32"/>
      <c r="CQ218" s="32"/>
      <c r="CR218" s="32"/>
      <c r="CS218" s="32"/>
      <c r="CT218" s="32"/>
      <c r="CU218" s="32"/>
      <c r="CV218" s="32"/>
      <c r="CW218" s="32"/>
      <c r="CX218" s="32"/>
      <c r="CY218" s="32"/>
      <c r="CZ218" s="32"/>
      <c r="DA218" s="32"/>
      <c r="DB218" s="32"/>
      <c r="DC218" s="32"/>
    </row>
    <row r="219" spans="1:107" s="33" customFormat="1" ht="30" customHeight="1">
      <c r="A219" s="71"/>
      <c r="D219" s="29"/>
      <c r="F219" s="29"/>
      <c r="G219" s="29"/>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c r="DB219" s="32"/>
      <c r="DC219" s="32"/>
    </row>
    <row r="220" spans="1:107" s="33" customFormat="1" ht="30" customHeight="1">
      <c r="A220" s="71"/>
      <c r="D220" s="29"/>
      <c r="F220" s="29"/>
      <c r="G220" s="29"/>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c r="DB220" s="32"/>
      <c r="DC220" s="32"/>
    </row>
    <row r="221" spans="1:107" s="33" customFormat="1" ht="30" customHeight="1">
      <c r="A221" s="71"/>
      <c r="D221" s="29"/>
      <c r="F221" s="29"/>
      <c r="G221" s="29"/>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G221" s="32"/>
      <c r="CH221" s="32"/>
      <c r="CI221" s="32"/>
      <c r="CJ221" s="32"/>
      <c r="CK221" s="32"/>
      <c r="CL221" s="32"/>
      <c r="CM221" s="32"/>
      <c r="CN221" s="32"/>
      <c r="CO221" s="32"/>
      <c r="CP221" s="32"/>
      <c r="CQ221" s="32"/>
      <c r="CR221" s="32"/>
      <c r="CS221" s="32"/>
      <c r="CT221" s="32"/>
      <c r="CU221" s="32"/>
      <c r="CV221" s="32"/>
      <c r="CW221" s="32"/>
      <c r="CX221" s="32"/>
      <c r="CY221" s="32"/>
      <c r="CZ221" s="32"/>
      <c r="DA221" s="32"/>
      <c r="DB221" s="32"/>
      <c r="DC221" s="32"/>
    </row>
    <row r="222" spans="1:107" s="33" customFormat="1" ht="30" customHeight="1">
      <c r="A222" s="71"/>
      <c r="D222" s="29"/>
      <c r="F222" s="29"/>
      <c r="G222" s="29"/>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32"/>
      <c r="CD222" s="32"/>
      <c r="CE222" s="32"/>
      <c r="CF222" s="32"/>
      <c r="CG222" s="32"/>
      <c r="CH222" s="32"/>
      <c r="CI222" s="32"/>
      <c r="CJ222" s="32"/>
      <c r="CK222" s="32"/>
      <c r="CL222" s="32"/>
      <c r="CM222" s="32"/>
      <c r="CN222" s="32"/>
      <c r="CO222" s="32"/>
      <c r="CP222" s="32"/>
      <c r="CQ222" s="32"/>
      <c r="CR222" s="32"/>
      <c r="CS222" s="32"/>
      <c r="CT222" s="32"/>
      <c r="CU222" s="32"/>
      <c r="CV222" s="32"/>
      <c r="CW222" s="32"/>
      <c r="CX222" s="32"/>
      <c r="CY222" s="32"/>
      <c r="CZ222" s="32"/>
      <c r="DA222" s="32"/>
      <c r="DB222" s="32"/>
      <c r="DC222" s="32"/>
    </row>
    <row r="223" spans="1:107" s="33" customFormat="1" ht="30" customHeight="1">
      <c r="A223" s="71"/>
      <c r="D223" s="29"/>
      <c r="F223" s="29"/>
      <c r="G223" s="29"/>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c r="CS223" s="32"/>
      <c r="CT223" s="32"/>
      <c r="CU223" s="32"/>
      <c r="CV223" s="32"/>
      <c r="CW223" s="32"/>
      <c r="CX223" s="32"/>
      <c r="CY223" s="32"/>
      <c r="CZ223" s="32"/>
      <c r="DA223" s="32"/>
      <c r="DB223" s="32"/>
      <c r="DC223" s="32"/>
    </row>
    <row r="224" spans="1:107" s="33" customFormat="1" ht="30" customHeight="1">
      <c r="A224" s="71"/>
      <c r="D224" s="29"/>
      <c r="F224" s="29"/>
      <c r="G224" s="29"/>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c r="CN224" s="32"/>
      <c r="CO224" s="32"/>
      <c r="CP224" s="32"/>
      <c r="CQ224" s="32"/>
      <c r="CR224" s="32"/>
      <c r="CS224" s="32"/>
      <c r="CT224" s="32"/>
      <c r="CU224" s="32"/>
      <c r="CV224" s="32"/>
      <c r="CW224" s="32"/>
      <c r="CX224" s="32"/>
      <c r="CY224" s="32"/>
      <c r="CZ224" s="32"/>
      <c r="DA224" s="32"/>
      <c r="DB224" s="32"/>
      <c r="DC224" s="32"/>
    </row>
    <row r="225" spans="1:107" s="33" customFormat="1" ht="30" customHeight="1">
      <c r="A225" s="71"/>
      <c r="D225" s="29"/>
      <c r="F225" s="29"/>
      <c r="G225" s="29"/>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c r="CS225" s="32"/>
      <c r="CT225" s="32"/>
      <c r="CU225" s="32"/>
      <c r="CV225" s="32"/>
      <c r="CW225" s="32"/>
      <c r="CX225" s="32"/>
      <c r="CY225" s="32"/>
      <c r="CZ225" s="32"/>
      <c r="DA225" s="32"/>
      <c r="DB225" s="32"/>
      <c r="DC225" s="32"/>
    </row>
    <row r="226" spans="1:107" s="33" customFormat="1" ht="30" customHeight="1">
      <c r="A226" s="71"/>
      <c r="D226" s="29"/>
      <c r="F226" s="29"/>
      <c r="G226" s="29"/>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row>
    <row r="227" spans="1:107" s="33" customFormat="1" ht="30" customHeight="1">
      <c r="A227" s="71"/>
      <c r="D227" s="29"/>
      <c r="F227" s="29"/>
      <c r="G227" s="29"/>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32"/>
    </row>
    <row r="228" spans="1:107" s="33" customFormat="1" ht="30" customHeight="1">
      <c r="A228" s="71"/>
      <c r="D228" s="29"/>
      <c r="F228" s="29"/>
      <c r="G228" s="29"/>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row>
    <row r="229" spans="1:107" s="33" customFormat="1" ht="30" customHeight="1">
      <c r="A229" s="71"/>
      <c r="D229" s="29"/>
      <c r="F229" s="29"/>
      <c r="G229" s="29"/>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32"/>
    </row>
    <row r="230" spans="1:107" s="33" customFormat="1" ht="30" customHeight="1">
      <c r="A230" s="71"/>
      <c r="D230" s="29"/>
      <c r="F230" s="29"/>
      <c r="G230" s="29"/>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c r="CE230" s="32"/>
      <c r="CF230" s="32"/>
      <c r="CG230" s="32"/>
      <c r="CH230" s="32"/>
      <c r="CI230" s="32"/>
      <c r="CJ230" s="32"/>
      <c r="CK230" s="32"/>
      <c r="CL230" s="32"/>
      <c r="CM230" s="32"/>
      <c r="CN230" s="32"/>
      <c r="CO230" s="32"/>
      <c r="CP230" s="32"/>
      <c r="CQ230" s="32"/>
      <c r="CR230" s="32"/>
      <c r="CS230" s="32"/>
      <c r="CT230" s="32"/>
      <c r="CU230" s="32"/>
      <c r="CV230" s="32"/>
      <c r="CW230" s="32"/>
      <c r="CX230" s="32"/>
      <c r="CY230" s="32"/>
      <c r="CZ230" s="32"/>
      <c r="DA230" s="32"/>
      <c r="DB230" s="32"/>
      <c r="DC230" s="32"/>
    </row>
    <row r="231" spans="1:107" s="33" customFormat="1" ht="30" customHeight="1">
      <c r="A231" s="71"/>
      <c r="D231" s="29"/>
      <c r="F231" s="29"/>
      <c r="G231" s="29"/>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c r="CZ231" s="32"/>
      <c r="DA231" s="32"/>
      <c r="DB231" s="32"/>
      <c r="DC231" s="32"/>
    </row>
    <row r="232" spans="1:107" s="33" customFormat="1" ht="30" customHeight="1">
      <c r="A232" s="71"/>
      <c r="D232" s="29"/>
      <c r="F232" s="29"/>
      <c r="G232" s="29"/>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2"/>
      <c r="CT232" s="32"/>
      <c r="CU232" s="32"/>
      <c r="CV232" s="32"/>
      <c r="CW232" s="32"/>
      <c r="CX232" s="32"/>
      <c r="CY232" s="32"/>
      <c r="CZ232" s="32"/>
      <c r="DA232" s="32"/>
      <c r="DB232" s="32"/>
      <c r="DC232" s="32"/>
    </row>
    <row r="233" spans="1:107" s="33" customFormat="1" ht="30" customHeight="1">
      <c r="A233" s="71"/>
      <c r="D233" s="29"/>
      <c r="F233" s="29"/>
      <c r="G233" s="29"/>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c r="CZ233" s="32"/>
      <c r="DA233" s="32"/>
      <c r="DB233" s="32"/>
      <c r="DC233" s="32"/>
    </row>
    <row r="234" spans="1:107" s="33" customFormat="1" ht="30" customHeight="1">
      <c r="A234" s="71"/>
      <c r="D234" s="29"/>
      <c r="F234" s="29"/>
      <c r="G234" s="29"/>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G234" s="32"/>
      <c r="CH234" s="32"/>
      <c r="CI234" s="32"/>
      <c r="CJ234" s="32"/>
      <c r="CK234" s="32"/>
      <c r="CL234" s="32"/>
      <c r="CM234" s="32"/>
      <c r="CN234" s="32"/>
      <c r="CO234" s="32"/>
      <c r="CP234" s="32"/>
      <c r="CQ234" s="32"/>
      <c r="CR234" s="32"/>
      <c r="CS234" s="32"/>
      <c r="CT234" s="32"/>
      <c r="CU234" s="32"/>
      <c r="CV234" s="32"/>
      <c r="CW234" s="32"/>
      <c r="CX234" s="32"/>
      <c r="CY234" s="32"/>
      <c r="CZ234" s="32"/>
      <c r="DA234" s="32"/>
      <c r="DB234" s="32"/>
      <c r="DC234" s="32"/>
    </row>
    <row r="235" spans="1:107" s="33" customFormat="1" ht="30" customHeight="1">
      <c r="A235" s="71"/>
      <c r="D235" s="29"/>
      <c r="F235" s="29"/>
      <c r="G235" s="29"/>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c r="CS235" s="32"/>
      <c r="CT235" s="32"/>
      <c r="CU235" s="32"/>
      <c r="CV235" s="32"/>
      <c r="CW235" s="32"/>
      <c r="CX235" s="32"/>
      <c r="CY235" s="32"/>
      <c r="CZ235" s="32"/>
      <c r="DA235" s="32"/>
      <c r="DB235" s="32"/>
      <c r="DC235" s="32"/>
    </row>
    <row r="236" spans="1:107" s="33" customFormat="1" ht="30" customHeight="1">
      <c r="A236" s="71"/>
      <c r="D236" s="29"/>
      <c r="F236" s="29"/>
      <c r="G236" s="29"/>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c r="CZ236" s="32"/>
      <c r="DA236" s="32"/>
      <c r="DB236" s="32"/>
      <c r="DC236" s="32"/>
    </row>
    <row r="237" spans="1:107" s="33" customFormat="1" ht="30" customHeight="1">
      <c r="A237" s="71"/>
      <c r="D237" s="29"/>
      <c r="F237" s="29"/>
      <c r="G237" s="29"/>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2"/>
      <c r="CT237" s="32"/>
      <c r="CU237" s="32"/>
      <c r="CV237" s="32"/>
      <c r="CW237" s="32"/>
      <c r="CX237" s="32"/>
      <c r="CY237" s="32"/>
      <c r="CZ237" s="32"/>
      <c r="DA237" s="32"/>
      <c r="DB237" s="32"/>
      <c r="DC237" s="32"/>
    </row>
    <row r="238" spans="1:107" s="33" customFormat="1" ht="30" customHeight="1">
      <c r="A238" s="71"/>
      <c r="D238" s="29"/>
      <c r="F238" s="29"/>
      <c r="G238" s="29"/>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c r="CZ238" s="32"/>
      <c r="DA238" s="32"/>
      <c r="DB238" s="32"/>
      <c r="DC238" s="32"/>
    </row>
    <row r="239" spans="1:107" s="33" customFormat="1" ht="30" customHeight="1">
      <c r="A239" s="71"/>
      <c r="D239" s="29"/>
      <c r="F239" s="29"/>
      <c r="G239" s="29"/>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c r="CS239" s="32"/>
      <c r="CT239" s="32"/>
      <c r="CU239" s="32"/>
      <c r="CV239" s="32"/>
      <c r="CW239" s="32"/>
      <c r="CX239" s="32"/>
      <c r="CY239" s="32"/>
      <c r="CZ239" s="32"/>
      <c r="DA239" s="32"/>
      <c r="DB239" s="32"/>
      <c r="DC239" s="32"/>
    </row>
    <row r="240" spans="1:107" s="33" customFormat="1" ht="30" customHeight="1">
      <c r="A240" s="71"/>
      <c r="D240" s="29"/>
      <c r="F240" s="29"/>
      <c r="G240" s="29"/>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c r="CZ240" s="32"/>
      <c r="DA240" s="32"/>
      <c r="DB240" s="32"/>
      <c r="DC240" s="32"/>
    </row>
    <row r="241" spans="1:107" s="33" customFormat="1" ht="30" customHeight="1">
      <c r="A241" s="71"/>
      <c r="D241" s="29"/>
      <c r="F241" s="29"/>
      <c r="G241" s="29"/>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c r="CU241" s="32"/>
      <c r="CV241" s="32"/>
      <c r="CW241" s="32"/>
      <c r="CX241" s="32"/>
      <c r="CY241" s="32"/>
      <c r="CZ241" s="32"/>
      <c r="DA241" s="32"/>
      <c r="DB241" s="32"/>
      <c r="DC241" s="32"/>
    </row>
    <row r="242" spans="1:107" s="33" customFormat="1" ht="30" customHeight="1">
      <c r="A242" s="71"/>
      <c r="D242" s="29"/>
      <c r="F242" s="29"/>
      <c r="G242" s="29"/>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G242" s="32"/>
      <c r="CH242" s="32"/>
      <c r="CI242" s="32"/>
      <c r="CJ242" s="32"/>
      <c r="CK242" s="32"/>
      <c r="CL242" s="32"/>
      <c r="CM242" s="32"/>
      <c r="CN242" s="32"/>
      <c r="CO242" s="32"/>
      <c r="CP242" s="32"/>
      <c r="CQ242" s="32"/>
      <c r="CR242" s="32"/>
      <c r="CS242" s="32"/>
      <c r="CT242" s="32"/>
      <c r="CU242" s="32"/>
      <c r="CV242" s="32"/>
      <c r="CW242" s="32"/>
      <c r="CX242" s="32"/>
      <c r="CY242" s="32"/>
      <c r="CZ242" s="32"/>
      <c r="DA242" s="32"/>
      <c r="DB242" s="32"/>
      <c r="DC242" s="32"/>
    </row>
    <row r="243" spans="1:107" s="33" customFormat="1" ht="30" customHeight="1">
      <c r="A243" s="71"/>
      <c r="D243" s="29"/>
      <c r="F243" s="29"/>
      <c r="G243" s="29"/>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32"/>
      <c r="CD243" s="32"/>
      <c r="CE243" s="32"/>
      <c r="CF243" s="32"/>
      <c r="CG243" s="32"/>
      <c r="CH243" s="32"/>
      <c r="CI243" s="32"/>
      <c r="CJ243" s="32"/>
      <c r="CK243" s="32"/>
      <c r="CL243" s="32"/>
      <c r="CM243" s="32"/>
      <c r="CN243" s="32"/>
      <c r="CO243" s="32"/>
      <c r="CP243" s="32"/>
      <c r="CQ243" s="32"/>
      <c r="CR243" s="32"/>
      <c r="CS243" s="32"/>
      <c r="CT243" s="32"/>
      <c r="CU243" s="32"/>
      <c r="CV243" s="32"/>
      <c r="CW243" s="32"/>
      <c r="CX243" s="32"/>
      <c r="CY243" s="32"/>
      <c r="CZ243" s="32"/>
      <c r="DA243" s="32"/>
      <c r="DB243" s="32"/>
      <c r="DC243" s="32"/>
    </row>
    <row r="244" spans="1:107" s="33" customFormat="1" ht="30" customHeight="1">
      <c r="A244" s="71"/>
      <c r="D244" s="29"/>
      <c r="F244" s="29"/>
      <c r="G244" s="29"/>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c r="CZ244" s="32"/>
      <c r="DA244" s="32"/>
      <c r="DB244" s="32"/>
      <c r="DC244" s="32"/>
    </row>
    <row r="245" spans="1:107" s="33" customFormat="1" ht="30" customHeight="1">
      <c r="A245" s="71"/>
      <c r="D245" s="29"/>
      <c r="F245" s="29"/>
      <c r="G245" s="29"/>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row>
    <row r="246" spans="1:107" s="33" customFormat="1" ht="30" customHeight="1">
      <c r="A246" s="71"/>
      <c r="D246" s="29"/>
      <c r="F246" s="29"/>
      <c r="G246" s="29"/>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row>
    <row r="247" spans="1:107" s="33" customFormat="1" ht="30" customHeight="1">
      <c r="A247" s="71"/>
      <c r="D247" s="29"/>
      <c r="F247" s="29"/>
      <c r="G247" s="29"/>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c r="CE247" s="32"/>
      <c r="CF247" s="32"/>
      <c r="CG247" s="32"/>
      <c r="CH247" s="32"/>
      <c r="CI247" s="32"/>
      <c r="CJ247" s="32"/>
      <c r="CK247" s="32"/>
      <c r="CL247" s="32"/>
      <c r="CM247" s="32"/>
      <c r="CN247" s="32"/>
      <c r="CO247" s="32"/>
      <c r="CP247" s="32"/>
      <c r="CQ247" s="32"/>
      <c r="CR247" s="32"/>
      <c r="CS247" s="32"/>
      <c r="CT247" s="32"/>
      <c r="CU247" s="32"/>
      <c r="CV247" s="32"/>
      <c r="CW247" s="32"/>
      <c r="CX247" s="32"/>
      <c r="CY247" s="32"/>
      <c r="CZ247" s="32"/>
      <c r="DA247" s="32"/>
      <c r="DB247" s="32"/>
      <c r="DC247" s="32"/>
    </row>
    <row r="248" spans="1:107" s="33" customFormat="1" ht="30" customHeight="1">
      <c r="A248" s="71"/>
      <c r="D248" s="29"/>
      <c r="F248" s="29"/>
      <c r="G248" s="29"/>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c r="CN248" s="32"/>
      <c r="CO248" s="32"/>
      <c r="CP248" s="32"/>
      <c r="CQ248" s="32"/>
      <c r="CR248" s="32"/>
      <c r="CS248" s="32"/>
      <c r="CT248" s="32"/>
      <c r="CU248" s="32"/>
      <c r="CV248" s="32"/>
      <c r="CW248" s="32"/>
      <c r="CX248" s="32"/>
      <c r="CY248" s="32"/>
      <c r="CZ248" s="32"/>
      <c r="DA248" s="32"/>
      <c r="DB248" s="32"/>
      <c r="DC248" s="32"/>
    </row>
    <row r="249" spans="1:107" s="33" customFormat="1" ht="30" customHeight="1">
      <c r="A249" s="71"/>
      <c r="D249" s="29"/>
      <c r="F249" s="29"/>
      <c r="G249" s="29"/>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c r="CE249" s="32"/>
      <c r="CF249" s="32"/>
      <c r="CG249" s="32"/>
      <c r="CH249" s="32"/>
      <c r="CI249" s="32"/>
      <c r="CJ249" s="32"/>
      <c r="CK249" s="32"/>
      <c r="CL249" s="32"/>
      <c r="CM249" s="32"/>
      <c r="CN249" s="32"/>
      <c r="CO249" s="32"/>
      <c r="CP249" s="32"/>
      <c r="CQ249" s="32"/>
      <c r="CR249" s="32"/>
      <c r="CS249" s="32"/>
      <c r="CT249" s="32"/>
      <c r="CU249" s="32"/>
      <c r="CV249" s="32"/>
      <c r="CW249" s="32"/>
      <c r="CX249" s="32"/>
      <c r="CY249" s="32"/>
      <c r="CZ249" s="32"/>
      <c r="DA249" s="32"/>
      <c r="DB249" s="32"/>
      <c r="DC249" s="32"/>
    </row>
    <row r="250" spans="1:107" s="33" customFormat="1" ht="30" customHeight="1">
      <c r="A250" s="71"/>
      <c r="D250" s="29"/>
      <c r="F250" s="29"/>
      <c r="G250" s="29"/>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c r="CE250" s="32"/>
      <c r="CF250" s="32"/>
      <c r="CG250" s="32"/>
      <c r="CH250" s="32"/>
      <c r="CI250" s="32"/>
      <c r="CJ250" s="32"/>
      <c r="CK250" s="32"/>
      <c r="CL250" s="32"/>
      <c r="CM250" s="32"/>
      <c r="CN250" s="32"/>
      <c r="CO250" s="32"/>
      <c r="CP250" s="32"/>
      <c r="CQ250" s="32"/>
      <c r="CR250" s="32"/>
      <c r="CS250" s="32"/>
      <c r="CT250" s="32"/>
      <c r="CU250" s="32"/>
      <c r="CV250" s="32"/>
      <c r="CW250" s="32"/>
      <c r="CX250" s="32"/>
      <c r="CY250" s="32"/>
      <c r="CZ250" s="32"/>
      <c r="DA250" s="32"/>
      <c r="DB250" s="32"/>
      <c r="DC250" s="32"/>
    </row>
    <row r="251" spans="1:107" s="33" customFormat="1" ht="30" customHeight="1">
      <c r="A251" s="71"/>
      <c r="D251" s="29"/>
      <c r="F251" s="29"/>
      <c r="G251" s="29"/>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G251" s="32"/>
      <c r="CH251" s="32"/>
      <c r="CI251" s="32"/>
      <c r="CJ251" s="32"/>
      <c r="CK251" s="32"/>
      <c r="CL251" s="32"/>
      <c r="CM251" s="32"/>
      <c r="CN251" s="32"/>
      <c r="CO251" s="32"/>
      <c r="CP251" s="32"/>
      <c r="CQ251" s="32"/>
      <c r="CR251" s="32"/>
      <c r="CS251" s="32"/>
      <c r="CT251" s="32"/>
      <c r="CU251" s="32"/>
      <c r="CV251" s="32"/>
      <c r="CW251" s="32"/>
      <c r="CX251" s="32"/>
      <c r="CY251" s="32"/>
      <c r="CZ251" s="32"/>
      <c r="DA251" s="32"/>
      <c r="DB251" s="32"/>
      <c r="DC251" s="32"/>
    </row>
    <row r="252" spans="1:107" s="33" customFormat="1" ht="30" customHeight="1">
      <c r="A252" s="71"/>
      <c r="D252" s="29"/>
      <c r="F252" s="29"/>
      <c r="G252" s="29"/>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c r="CN252" s="32"/>
      <c r="CO252" s="32"/>
      <c r="CP252" s="32"/>
      <c r="CQ252" s="32"/>
      <c r="CR252" s="32"/>
      <c r="CS252" s="32"/>
      <c r="CT252" s="32"/>
      <c r="CU252" s="32"/>
      <c r="CV252" s="32"/>
      <c r="CW252" s="32"/>
      <c r="CX252" s="32"/>
      <c r="CY252" s="32"/>
      <c r="CZ252" s="32"/>
      <c r="DA252" s="32"/>
      <c r="DB252" s="32"/>
      <c r="DC252" s="32"/>
    </row>
    <row r="253" spans="1:107" s="33" customFormat="1" ht="30" customHeight="1">
      <c r="A253" s="71"/>
      <c r="D253" s="29"/>
      <c r="F253" s="29"/>
      <c r="G253" s="29"/>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G253" s="32"/>
      <c r="CH253" s="32"/>
      <c r="CI253" s="32"/>
      <c r="CJ253" s="32"/>
      <c r="CK253" s="32"/>
      <c r="CL253" s="32"/>
      <c r="CM253" s="32"/>
      <c r="CN253" s="32"/>
      <c r="CO253" s="32"/>
      <c r="CP253" s="32"/>
      <c r="CQ253" s="32"/>
      <c r="CR253" s="32"/>
      <c r="CS253" s="32"/>
      <c r="CT253" s="32"/>
      <c r="CU253" s="32"/>
      <c r="CV253" s="32"/>
      <c r="CW253" s="32"/>
      <c r="CX253" s="32"/>
      <c r="CY253" s="32"/>
      <c r="CZ253" s="32"/>
      <c r="DA253" s="32"/>
      <c r="DB253" s="32"/>
      <c r="DC253" s="32"/>
    </row>
    <row r="254" spans="1:107" s="33" customFormat="1" ht="30" customHeight="1">
      <c r="A254" s="71"/>
      <c r="D254" s="29"/>
      <c r="F254" s="29"/>
      <c r="G254" s="29"/>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c r="CS254" s="32"/>
      <c r="CT254" s="32"/>
      <c r="CU254" s="32"/>
      <c r="CV254" s="32"/>
      <c r="CW254" s="32"/>
      <c r="CX254" s="32"/>
      <c r="CY254" s="32"/>
      <c r="CZ254" s="32"/>
      <c r="DA254" s="32"/>
      <c r="DB254" s="32"/>
      <c r="DC254" s="32"/>
    </row>
    <row r="255" spans="1:107" s="33" customFormat="1" ht="30" customHeight="1">
      <c r="A255" s="71"/>
      <c r="D255" s="29"/>
      <c r="F255" s="29"/>
      <c r="G255" s="29"/>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c r="CC255" s="32"/>
      <c r="CD255" s="32"/>
      <c r="CE255" s="32"/>
      <c r="CF255" s="32"/>
      <c r="CG255" s="32"/>
      <c r="CH255" s="32"/>
      <c r="CI255" s="32"/>
      <c r="CJ255" s="32"/>
      <c r="CK255" s="32"/>
      <c r="CL255" s="32"/>
      <c r="CM255" s="32"/>
      <c r="CN255" s="32"/>
      <c r="CO255" s="32"/>
      <c r="CP255" s="32"/>
      <c r="CQ255" s="32"/>
      <c r="CR255" s="32"/>
      <c r="CS255" s="32"/>
      <c r="CT255" s="32"/>
      <c r="CU255" s="32"/>
      <c r="CV255" s="32"/>
      <c r="CW255" s="32"/>
      <c r="CX255" s="32"/>
      <c r="CY255" s="32"/>
      <c r="CZ255" s="32"/>
      <c r="DA255" s="32"/>
      <c r="DB255" s="32"/>
      <c r="DC255" s="32"/>
    </row>
    <row r="256" spans="1:107" s="33" customFormat="1" ht="30" customHeight="1">
      <c r="A256" s="71"/>
      <c r="D256" s="29"/>
      <c r="F256" s="29"/>
      <c r="G256" s="29"/>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c r="CS256" s="32"/>
      <c r="CT256" s="32"/>
      <c r="CU256" s="32"/>
      <c r="CV256" s="32"/>
      <c r="CW256" s="32"/>
      <c r="CX256" s="32"/>
      <c r="CY256" s="32"/>
      <c r="CZ256" s="32"/>
      <c r="DA256" s="32"/>
      <c r="DB256" s="32"/>
      <c r="DC256" s="32"/>
    </row>
    <row r="257" spans="1:107" s="33" customFormat="1" ht="30" customHeight="1">
      <c r="A257" s="71"/>
      <c r="D257" s="29"/>
      <c r="F257" s="29"/>
      <c r="G257" s="29"/>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c r="BK257" s="32"/>
      <c r="BL257" s="32"/>
      <c r="BM257" s="32"/>
      <c r="BN257" s="32"/>
      <c r="BO257" s="32"/>
      <c r="BP257" s="32"/>
      <c r="BQ257" s="32"/>
      <c r="BR257" s="32"/>
      <c r="BS257" s="32"/>
      <c r="BT257" s="32"/>
      <c r="BU257" s="32"/>
      <c r="BV257" s="32"/>
      <c r="BW257" s="32"/>
      <c r="BX257" s="32"/>
      <c r="BY257" s="32"/>
      <c r="BZ257" s="32"/>
      <c r="CA257" s="32"/>
      <c r="CB257" s="32"/>
      <c r="CC257" s="32"/>
      <c r="CD257" s="32"/>
      <c r="CE257" s="32"/>
      <c r="CF257" s="32"/>
      <c r="CG257" s="32"/>
      <c r="CH257" s="32"/>
      <c r="CI257" s="32"/>
      <c r="CJ257" s="32"/>
      <c r="CK257" s="32"/>
      <c r="CL257" s="32"/>
      <c r="CM257" s="32"/>
      <c r="CN257" s="32"/>
      <c r="CO257" s="32"/>
      <c r="CP257" s="32"/>
      <c r="CQ257" s="32"/>
      <c r="CR257" s="32"/>
      <c r="CS257" s="32"/>
      <c r="CT257" s="32"/>
      <c r="CU257" s="32"/>
      <c r="CV257" s="32"/>
      <c r="CW257" s="32"/>
      <c r="CX257" s="32"/>
      <c r="CY257" s="32"/>
      <c r="CZ257" s="32"/>
      <c r="DA257" s="32"/>
      <c r="DB257" s="32"/>
      <c r="DC257" s="32"/>
    </row>
    <row r="258" spans="1:107" s="33" customFormat="1" ht="30" customHeight="1">
      <c r="A258" s="71"/>
      <c r="D258" s="29"/>
      <c r="F258" s="29"/>
      <c r="G258" s="29"/>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c r="CU258" s="32"/>
      <c r="CV258" s="32"/>
      <c r="CW258" s="32"/>
      <c r="CX258" s="32"/>
      <c r="CY258" s="32"/>
      <c r="CZ258" s="32"/>
      <c r="DA258" s="32"/>
      <c r="DB258" s="32"/>
      <c r="DC258" s="32"/>
    </row>
    <row r="259" spans="1:107" s="33" customFormat="1" ht="30" customHeight="1">
      <c r="A259" s="71"/>
      <c r="D259" s="29"/>
      <c r="F259" s="29"/>
      <c r="G259" s="29"/>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32"/>
    </row>
    <row r="260" spans="1:107" s="33" customFormat="1" ht="30" customHeight="1">
      <c r="A260" s="71"/>
      <c r="D260" s="29"/>
      <c r="F260" s="29"/>
      <c r="G260" s="29"/>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c r="CS260" s="32"/>
      <c r="CT260" s="32"/>
      <c r="CU260" s="32"/>
      <c r="CV260" s="32"/>
      <c r="CW260" s="32"/>
      <c r="CX260" s="32"/>
      <c r="CY260" s="32"/>
      <c r="CZ260" s="32"/>
      <c r="DA260" s="32"/>
      <c r="DB260" s="32"/>
      <c r="DC260" s="32"/>
    </row>
    <row r="261" spans="1:107" s="33" customFormat="1" ht="30" customHeight="1">
      <c r="A261" s="71"/>
      <c r="D261" s="29"/>
      <c r="F261" s="29"/>
      <c r="G261" s="29"/>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c r="BZ261" s="32"/>
      <c r="CA261" s="32"/>
      <c r="CB261" s="32"/>
      <c r="CC261" s="32"/>
      <c r="CD261" s="32"/>
      <c r="CE261" s="32"/>
      <c r="CF261" s="32"/>
      <c r="CG261" s="32"/>
      <c r="CH261" s="32"/>
      <c r="CI261" s="32"/>
      <c r="CJ261" s="32"/>
      <c r="CK261" s="32"/>
      <c r="CL261" s="32"/>
      <c r="CM261" s="32"/>
      <c r="CN261" s="32"/>
      <c r="CO261" s="32"/>
      <c r="CP261" s="32"/>
      <c r="CQ261" s="32"/>
      <c r="CR261" s="32"/>
      <c r="CS261" s="32"/>
      <c r="CT261" s="32"/>
      <c r="CU261" s="32"/>
      <c r="CV261" s="32"/>
      <c r="CW261" s="32"/>
      <c r="CX261" s="32"/>
      <c r="CY261" s="32"/>
      <c r="CZ261" s="32"/>
      <c r="DA261" s="32"/>
      <c r="DB261" s="32"/>
      <c r="DC261" s="32"/>
    </row>
    <row r="262" spans="1:107" s="33" customFormat="1" ht="30" customHeight="1">
      <c r="A262" s="71"/>
      <c r="D262" s="29"/>
      <c r="F262" s="29"/>
      <c r="G262" s="29"/>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c r="CE262" s="32"/>
      <c r="CF262" s="32"/>
      <c r="CG262" s="32"/>
      <c r="CH262" s="32"/>
      <c r="CI262" s="32"/>
      <c r="CJ262" s="32"/>
      <c r="CK262" s="32"/>
      <c r="CL262" s="32"/>
      <c r="CM262" s="32"/>
      <c r="CN262" s="32"/>
      <c r="CO262" s="32"/>
      <c r="CP262" s="32"/>
      <c r="CQ262" s="32"/>
      <c r="CR262" s="32"/>
      <c r="CS262" s="32"/>
      <c r="CT262" s="32"/>
      <c r="CU262" s="32"/>
      <c r="CV262" s="32"/>
      <c r="CW262" s="32"/>
      <c r="CX262" s="32"/>
      <c r="CY262" s="32"/>
      <c r="CZ262" s="32"/>
      <c r="DA262" s="32"/>
      <c r="DB262" s="32"/>
      <c r="DC262" s="32"/>
    </row>
    <row r="263" spans="1:107" s="33" customFormat="1" ht="30" customHeight="1">
      <c r="A263" s="71"/>
      <c r="D263" s="29"/>
      <c r="F263" s="29"/>
      <c r="G263" s="29"/>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c r="CZ263" s="32"/>
      <c r="DA263" s="32"/>
      <c r="DB263" s="32"/>
      <c r="DC263" s="32"/>
    </row>
    <row r="264" spans="1:107" s="33" customFormat="1" ht="30" customHeight="1">
      <c r="A264" s="71"/>
      <c r="D264" s="29"/>
      <c r="F264" s="29"/>
      <c r="G264" s="29"/>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c r="CS264" s="32"/>
      <c r="CT264" s="32"/>
      <c r="CU264" s="32"/>
      <c r="CV264" s="32"/>
      <c r="CW264" s="32"/>
      <c r="CX264" s="32"/>
      <c r="CY264" s="32"/>
      <c r="CZ264" s="32"/>
      <c r="DA264" s="32"/>
      <c r="DB264" s="32"/>
      <c r="DC264" s="32"/>
    </row>
    <row r="265" spans="1:107" s="33" customFormat="1" ht="30" customHeight="1">
      <c r="A265" s="71"/>
      <c r="D265" s="29"/>
      <c r="F265" s="29"/>
      <c r="G265" s="29"/>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G265" s="32"/>
      <c r="CH265" s="32"/>
      <c r="CI265" s="32"/>
      <c r="CJ265" s="32"/>
      <c r="CK265" s="32"/>
      <c r="CL265" s="32"/>
      <c r="CM265" s="32"/>
      <c r="CN265" s="32"/>
      <c r="CO265" s="32"/>
      <c r="CP265" s="32"/>
      <c r="CQ265" s="32"/>
      <c r="CR265" s="32"/>
      <c r="CS265" s="32"/>
      <c r="CT265" s="32"/>
      <c r="CU265" s="32"/>
      <c r="CV265" s="32"/>
      <c r="CW265" s="32"/>
      <c r="CX265" s="32"/>
      <c r="CY265" s="32"/>
      <c r="CZ265" s="32"/>
      <c r="DA265" s="32"/>
      <c r="DB265" s="32"/>
      <c r="DC265" s="32"/>
    </row>
    <row r="266" spans="1:107" s="33" customFormat="1" ht="30" customHeight="1">
      <c r="A266" s="71"/>
      <c r="D266" s="29"/>
      <c r="F266" s="29"/>
      <c r="G266" s="29"/>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32"/>
    </row>
    <row r="267" spans="1:107" s="33" customFormat="1" ht="30" customHeight="1">
      <c r="A267" s="71"/>
      <c r="D267" s="29"/>
      <c r="F267" s="29"/>
      <c r="G267" s="29"/>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row>
    <row r="268" spans="1:107" s="33" customFormat="1" ht="30" customHeight="1">
      <c r="A268" s="71"/>
      <c r="D268" s="29"/>
      <c r="F268" s="29"/>
      <c r="G268" s="29"/>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c r="BZ268" s="32"/>
      <c r="CA268" s="32"/>
      <c r="CB268" s="32"/>
      <c r="CC268" s="32"/>
      <c r="CD268" s="32"/>
      <c r="CE268" s="32"/>
      <c r="CF268" s="32"/>
      <c r="CG268" s="32"/>
      <c r="CH268" s="32"/>
      <c r="CI268" s="32"/>
      <c r="CJ268" s="32"/>
      <c r="CK268" s="32"/>
      <c r="CL268" s="32"/>
      <c r="CM268" s="32"/>
      <c r="CN268" s="32"/>
      <c r="CO268" s="32"/>
      <c r="CP268" s="32"/>
      <c r="CQ268" s="32"/>
      <c r="CR268" s="32"/>
      <c r="CS268" s="32"/>
      <c r="CT268" s="32"/>
      <c r="CU268" s="32"/>
      <c r="CV268" s="32"/>
      <c r="CW268" s="32"/>
      <c r="CX268" s="32"/>
      <c r="CY268" s="32"/>
      <c r="CZ268" s="32"/>
      <c r="DA268" s="32"/>
      <c r="DB268" s="32"/>
      <c r="DC268" s="32"/>
    </row>
    <row r="269" spans="1:107" s="33" customFormat="1" ht="30" customHeight="1">
      <c r="A269" s="71"/>
      <c r="D269" s="29"/>
      <c r="F269" s="29"/>
      <c r="G269" s="29"/>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c r="CF269" s="32"/>
      <c r="CG269" s="32"/>
      <c r="CH269" s="32"/>
      <c r="CI269" s="32"/>
      <c r="CJ269" s="32"/>
      <c r="CK269" s="32"/>
      <c r="CL269" s="32"/>
      <c r="CM269" s="32"/>
      <c r="CN269" s="32"/>
      <c r="CO269" s="32"/>
      <c r="CP269" s="32"/>
      <c r="CQ269" s="32"/>
      <c r="CR269" s="32"/>
      <c r="CS269" s="32"/>
      <c r="CT269" s="32"/>
      <c r="CU269" s="32"/>
      <c r="CV269" s="32"/>
      <c r="CW269" s="32"/>
      <c r="CX269" s="32"/>
      <c r="CY269" s="32"/>
      <c r="CZ269" s="32"/>
      <c r="DA269" s="32"/>
      <c r="DB269" s="32"/>
      <c r="DC269" s="32"/>
    </row>
    <row r="270" spans="1:107" s="33" customFormat="1" ht="30" customHeight="1">
      <c r="A270" s="71"/>
      <c r="D270" s="29"/>
      <c r="F270" s="29"/>
      <c r="G270" s="29"/>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c r="CF270" s="32"/>
      <c r="CG270" s="32"/>
      <c r="CH270" s="32"/>
      <c r="CI270" s="32"/>
      <c r="CJ270" s="32"/>
      <c r="CK270" s="32"/>
      <c r="CL270" s="32"/>
      <c r="CM270" s="32"/>
      <c r="CN270" s="32"/>
      <c r="CO270" s="32"/>
      <c r="CP270" s="32"/>
      <c r="CQ270" s="32"/>
      <c r="CR270" s="32"/>
      <c r="CS270" s="32"/>
      <c r="CT270" s="32"/>
      <c r="CU270" s="32"/>
      <c r="CV270" s="32"/>
      <c r="CW270" s="32"/>
      <c r="CX270" s="32"/>
      <c r="CY270" s="32"/>
      <c r="CZ270" s="32"/>
      <c r="DA270" s="32"/>
      <c r="DB270" s="32"/>
      <c r="DC270" s="32"/>
    </row>
    <row r="271" spans="1:107" s="33" customFormat="1" ht="30" customHeight="1">
      <c r="A271" s="71"/>
      <c r="D271" s="29"/>
      <c r="F271" s="29"/>
      <c r="G271" s="29"/>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c r="CE271" s="32"/>
      <c r="CF271" s="32"/>
      <c r="CG271" s="32"/>
      <c r="CH271" s="32"/>
      <c r="CI271" s="32"/>
      <c r="CJ271" s="32"/>
      <c r="CK271" s="32"/>
      <c r="CL271" s="32"/>
      <c r="CM271" s="32"/>
      <c r="CN271" s="32"/>
      <c r="CO271" s="32"/>
      <c r="CP271" s="32"/>
      <c r="CQ271" s="32"/>
      <c r="CR271" s="32"/>
      <c r="CS271" s="32"/>
      <c r="CT271" s="32"/>
      <c r="CU271" s="32"/>
      <c r="CV271" s="32"/>
      <c r="CW271" s="32"/>
      <c r="CX271" s="32"/>
      <c r="CY271" s="32"/>
      <c r="CZ271" s="32"/>
      <c r="DA271" s="32"/>
      <c r="DB271" s="32"/>
      <c r="DC271" s="32"/>
    </row>
    <row r="272" spans="1:107" s="33" customFormat="1" ht="30" customHeight="1">
      <c r="A272" s="71"/>
      <c r="D272" s="29"/>
      <c r="F272" s="29"/>
      <c r="G272" s="29"/>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c r="CE272" s="32"/>
      <c r="CF272" s="32"/>
      <c r="CG272" s="32"/>
      <c r="CH272" s="32"/>
      <c r="CI272" s="32"/>
      <c r="CJ272" s="32"/>
      <c r="CK272" s="32"/>
      <c r="CL272" s="32"/>
      <c r="CM272" s="32"/>
      <c r="CN272" s="32"/>
      <c r="CO272" s="32"/>
      <c r="CP272" s="32"/>
      <c r="CQ272" s="32"/>
      <c r="CR272" s="32"/>
      <c r="CS272" s="32"/>
      <c r="CT272" s="32"/>
      <c r="CU272" s="32"/>
      <c r="CV272" s="32"/>
      <c r="CW272" s="32"/>
      <c r="CX272" s="32"/>
      <c r="CY272" s="32"/>
      <c r="CZ272" s="32"/>
      <c r="DA272" s="32"/>
      <c r="DB272" s="32"/>
      <c r="DC272" s="32"/>
    </row>
    <row r="273" spans="1:107" s="33" customFormat="1" ht="30" customHeight="1">
      <c r="A273" s="71"/>
      <c r="D273" s="29"/>
      <c r="F273" s="29"/>
      <c r="G273" s="29"/>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c r="CE273" s="32"/>
      <c r="CF273" s="32"/>
      <c r="CG273" s="32"/>
      <c r="CH273" s="32"/>
      <c r="CI273" s="32"/>
      <c r="CJ273" s="32"/>
      <c r="CK273" s="32"/>
      <c r="CL273" s="32"/>
      <c r="CM273" s="32"/>
      <c r="CN273" s="32"/>
      <c r="CO273" s="32"/>
      <c r="CP273" s="32"/>
      <c r="CQ273" s="32"/>
      <c r="CR273" s="32"/>
      <c r="CS273" s="32"/>
      <c r="CT273" s="32"/>
      <c r="CU273" s="32"/>
      <c r="CV273" s="32"/>
      <c r="CW273" s="32"/>
      <c r="CX273" s="32"/>
      <c r="CY273" s="32"/>
      <c r="CZ273" s="32"/>
      <c r="DA273" s="32"/>
      <c r="DB273" s="32"/>
      <c r="DC273" s="32"/>
    </row>
    <row r="274" spans="1:107" s="33" customFormat="1" ht="30" customHeight="1">
      <c r="A274" s="71"/>
      <c r="D274" s="29"/>
      <c r="F274" s="29"/>
      <c r="G274" s="29"/>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c r="BZ274" s="32"/>
      <c r="CA274" s="32"/>
      <c r="CB274" s="32"/>
      <c r="CC274" s="32"/>
      <c r="CD274" s="32"/>
      <c r="CE274" s="32"/>
      <c r="CF274" s="32"/>
      <c r="CG274" s="32"/>
      <c r="CH274" s="32"/>
      <c r="CI274" s="32"/>
      <c r="CJ274" s="32"/>
      <c r="CK274" s="32"/>
      <c r="CL274" s="32"/>
      <c r="CM274" s="32"/>
      <c r="CN274" s="32"/>
      <c r="CO274" s="32"/>
      <c r="CP274" s="32"/>
      <c r="CQ274" s="32"/>
      <c r="CR274" s="32"/>
      <c r="CS274" s="32"/>
      <c r="CT274" s="32"/>
      <c r="CU274" s="32"/>
      <c r="CV274" s="32"/>
      <c r="CW274" s="32"/>
      <c r="CX274" s="32"/>
      <c r="CY274" s="32"/>
      <c r="CZ274" s="32"/>
      <c r="DA274" s="32"/>
      <c r="DB274" s="32"/>
      <c r="DC274" s="32"/>
    </row>
    <row r="275" spans="1:107" s="33" customFormat="1" ht="30" customHeight="1">
      <c r="A275" s="71"/>
      <c r="D275" s="29"/>
      <c r="F275" s="29"/>
      <c r="G275" s="29"/>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G275" s="32"/>
      <c r="CH275" s="32"/>
      <c r="CI275" s="32"/>
      <c r="CJ275" s="32"/>
      <c r="CK275" s="32"/>
      <c r="CL275" s="32"/>
      <c r="CM275" s="32"/>
      <c r="CN275" s="32"/>
      <c r="CO275" s="32"/>
      <c r="CP275" s="32"/>
      <c r="CQ275" s="32"/>
      <c r="CR275" s="32"/>
      <c r="CS275" s="32"/>
      <c r="CT275" s="32"/>
      <c r="CU275" s="32"/>
      <c r="CV275" s="32"/>
      <c r="CW275" s="32"/>
      <c r="CX275" s="32"/>
      <c r="CY275" s="32"/>
      <c r="CZ275" s="32"/>
      <c r="DA275" s="32"/>
      <c r="DB275" s="32"/>
      <c r="DC275" s="32"/>
    </row>
    <row r="276" spans="1:107" s="33" customFormat="1" ht="30" customHeight="1">
      <c r="A276" s="71"/>
      <c r="D276" s="29"/>
      <c r="F276" s="29"/>
      <c r="G276" s="29"/>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c r="CS276" s="32"/>
      <c r="CT276" s="32"/>
      <c r="CU276" s="32"/>
      <c r="CV276" s="32"/>
      <c r="CW276" s="32"/>
      <c r="CX276" s="32"/>
      <c r="CY276" s="32"/>
      <c r="CZ276" s="32"/>
      <c r="DA276" s="32"/>
      <c r="DB276" s="32"/>
      <c r="DC276" s="32"/>
    </row>
    <row r="277" spans="1:107" s="33" customFormat="1" ht="30" customHeight="1">
      <c r="A277" s="71"/>
      <c r="D277" s="29"/>
      <c r="F277" s="29"/>
      <c r="G277" s="29"/>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c r="CF277" s="32"/>
      <c r="CG277" s="32"/>
      <c r="CH277" s="32"/>
      <c r="CI277" s="32"/>
      <c r="CJ277" s="32"/>
      <c r="CK277" s="32"/>
      <c r="CL277" s="32"/>
      <c r="CM277" s="32"/>
      <c r="CN277" s="32"/>
      <c r="CO277" s="32"/>
      <c r="CP277" s="32"/>
      <c r="CQ277" s="32"/>
      <c r="CR277" s="32"/>
      <c r="CS277" s="32"/>
      <c r="CT277" s="32"/>
      <c r="CU277" s="32"/>
      <c r="CV277" s="32"/>
      <c r="CW277" s="32"/>
      <c r="CX277" s="32"/>
      <c r="CY277" s="32"/>
      <c r="CZ277" s="32"/>
      <c r="DA277" s="32"/>
      <c r="DB277" s="32"/>
      <c r="DC277" s="32"/>
    </row>
    <row r="278" spans="1:107" s="33" customFormat="1" ht="30" customHeight="1">
      <c r="A278" s="71"/>
      <c r="D278" s="29"/>
      <c r="F278" s="29"/>
      <c r="G278" s="29"/>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c r="CF278" s="32"/>
      <c r="CG278" s="32"/>
      <c r="CH278" s="32"/>
      <c r="CI278" s="32"/>
      <c r="CJ278" s="32"/>
      <c r="CK278" s="32"/>
      <c r="CL278" s="32"/>
      <c r="CM278" s="32"/>
      <c r="CN278" s="32"/>
      <c r="CO278" s="32"/>
      <c r="CP278" s="32"/>
      <c r="CQ278" s="32"/>
      <c r="CR278" s="32"/>
      <c r="CS278" s="32"/>
      <c r="CT278" s="32"/>
      <c r="CU278" s="32"/>
      <c r="CV278" s="32"/>
      <c r="CW278" s="32"/>
      <c r="CX278" s="32"/>
      <c r="CY278" s="32"/>
      <c r="CZ278" s="32"/>
      <c r="DA278" s="32"/>
      <c r="DB278" s="32"/>
      <c r="DC278" s="32"/>
    </row>
    <row r="279" spans="1:107" s="33" customFormat="1" ht="30" customHeight="1">
      <c r="A279" s="71"/>
      <c r="D279" s="29"/>
      <c r="F279" s="29"/>
      <c r="G279" s="29"/>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c r="CF279" s="32"/>
      <c r="CG279" s="32"/>
      <c r="CH279" s="32"/>
      <c r="CI279" s="32"/>
      <c r="CJ279" s="32"/>
      <c r="CK279" s="32"/>
      <c r="CL279" s="32"/>
      <c r="CM279" s="32"/>
      <c r="CN279" s="32"/>
      <c r="CO279" s="32"/>
      <c r="CP279" s="32"/>
      <c r="CQ279" s="32"/>
      <c r="CR279" s="32"/>
      <c r="CS279" s="32"/>
      <c r="CT279" s="32"/>
      <c r="CU279" s="32"/>
      <c r="CV279" s="32"/>
      <c r="CW279" s="32"/>
      <c r="CX279" s="32"/>
      <c r="CY279" s="32"/>
      <c r="CZ279" s="32"/>
      <c r="DA279" s="32"/>
      <c r="DB279" s="32"/>
      <c r="DC279" s="32"/>
    </row>
    <row r="280" spans="1:107" s="33" customFormat="1" ht="30" customHeight="1">
      <c r="A280" s="71"/>
      <c r="D280" s="29"/>
      <c r="F280" s="29"/>
      <c r="G280" s="29"/>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c r="BZ280" s="32"/>
      <c r="CA280" s="32"/>
      <c r="CB280" s="32"/>
      <c r="CC280" s="32"/>
      <c r="CD280" s="32"/>
      <c r="CE280" s="32"/>
      <c r="CF280" s="32"/>
      <c r="CG280" s="32"/>
      <c r="CH280" s="32"/>
      <c r="CI280" s="32"/>
      <c r="CJ280" s="32"/>
      <c r="CK280" s="32"/>
      <c r="CL280" s="32"/>
      <c r="CM280" s="32"/>
      <c r="CN280" s="32"/>
      <c r="CO280" s="32"/>
      <c r="CP280" s="32"/>
      <c r="CQ280" s="32"/>
      <c r="CR280" s="32"/>
      <c r="CS280" s="32"/>
      <c r="CT280" s="32"/>
      <c r="CU280" s="32"/>
      <c r="CV280" s="32"/>
      <c r="CW280" s="32"/>
      <c r="CX280" s="32"/>
      <c r="CY280" s="32"/>
      <c r="CZ280" s="32"/>
      <c r="DA280" s="32"/>
      <c r="DB280" s="32"/>
      <c r="DC280" s="32"/>
    </row>
    <row r="281" spans="1:107" s="33" customFormat="1" ht="30" customHeight="1">
      <c r="A281" s="71"/>
      <c r="D281" s="29"/>
      <c r="F281" s="29"/>
      <c r="G281" s="29"/>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c r="CE281" s="32"/>
      <c r="CF281" s="32"/>
      <c r="CG281" s="32"/>
      <c r="CH281" s="32"/>
      <c r="CI281" s="32"/>
      <c r="CJ281" s="32"/>
      <c r="CK281" s="32"/>
      <c r="CL281" s="32"/>
      <c r="CM281" s="32"/>
      <c r="CN281" s="32"/>
      <c r="CO281" s="32"/>
      <c r="CP281" s="32"/>
      <c r="CQ281" s="32"/>
      <c r="CR281" s="32"/>
      <c r="CS281" s="32"/>
      <c r="CT281" s="32"/>
      <c r="CU281" s="32"/>
      <c r="CV281" s="32"/>
      <c r="CW281" s="32"/>
      <c r="CX281" s="32"/>
      <c r="CY281" s="32"/>
      <c r="CZ281" s="32"/>
      <c r="DA281" s="32"/>
      <c r="DB281" s="32"/>
      <c r="DC281" s="32"/>
    </row>
    <row r="282" spans="1:107" s="33" customFormat="1" ht="30" customHeight="1">
      <c r="A282" s="71"/>
      <c r="D282" s="29"/>
      <c r="F282" s="29"/>
      <c r="G282" s="29"/>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2"/>
      <c r="CC282" s="32"/>
      <c r="CD282" s="32"/>
      <c r="CE282" s="32"/>
      <c r="CF282" s="32"/>
      <c r="CG282" s="32"/>
      <c r="CH282" s="32"/>
      <c r="CI282" s="32"/>
      <c r="CJ282" s="32"/>
      <c r="CK282" s="32"/>
      <c r="CL282" s="32"/>
      <c r="CM282" s="32"/>
      <c r="CN282" s="32"/>
      <c r="CO282" s="32"/>
      <c r="CP282" s="32"/>
      <c r="CQ282" s="32"/>
      <c r="CR282" s="32"/>
      <c r="CS282" s="32"/>
      <c r="CT282" s="32"/>
      <c r="CU282" s="32"/>
      <c r="CV282" s="32"/>
      <c r="CW282" s="32"/>
      <c r="CX282" s="32"/>
      <c r="CY282" s="32"/>
      <c r="CZ282" s="32"/>
      <c r="DA282" s="32"/>
      <c r="DB282" s="32"/>
      <c r="DC282" s="32"/>
    </row>
    <row r="283" spans="1:107" s="33" customFormat="1" ht="30" customHeight="1">
      <c r="A283" s="71"/>
      <c r="D283" s="29"/>
      <c r="F283" s="29"/>
      <c r="G283" s="29"/>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32"/>
      <c r="CA283" s="32"/>
      <c r="CB283" s="32"/>
      <c r="CC283" s="32"/>
      <c r="CD283" s="32"/>
      <c r="CE283" s="32"/>
      <c r="CF283" s="32"/>
      <c r="CG283" s="32"/>
      <c r="CH283" s="32"/>
      <c r="CI283" s="32"/>
      <c r="CJ283" s="32"/>
      <c r="CK283" s="32"/>
      <c r="CL283" s="32"/>
      <c r="CM283" s="32"/>
      <c r="CN283" s="32"/>
      <c r="CO283" s="32"/>
      <c r="CP283" s="32"/>
      <c r="CQ283" s="32"/>
      <c r="CR283" s="32"/>
      <c r="CS283" s="32"/>
      <c r="CT283" s="32"/>
      <c r="CU283" s="32"/>
      <c r="CV283" s="32"/>
      <c r="CW283" s="32"/>
      <c r="CX283" s="32"/>
      <c r="CY283" s="32"/>
      <c r="CZ283" s="32"/>
      <c r="DA283" s="32"/>
      <c r="DB283" s="32"/>
      <c r="DC283" s="32"/>
    </row>
    <row r="284" spans="1:107" s="33" customFormat="1" ht="30" customHeight="1">
      <c r="A284" s="71"/>
      <c r="D284" s="29"/>
      <c r="F284" s="29"/>
      <c r="G284" s="29"/>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32"/>
      <c r="CA284" s="32"/>
      <c r="CB284" s="32"/>
      <c r="CC284" s="32"/>
      <c r="CD284" s="32"/>
      <c r="CE284" s="32"/>
      <c r="CF284" s="32"/>
      <c r="CG284" s="32"/>
      <c r="CH284" s="32"/>
      <c r="CI284" s="32"/>
      <c r="CJ284" s="32"/>
      <c r="CK284" s="32"/>
      <c r="CL284" s="32"/>
      <c r="CM284" s="32"/>
      <c r="CN284" s="32"/>
      <c r="CO284" s="32"/>
      <c r="CP284" s="32"/>
      <c r="CQ284" s="32"/>
      <c r="CR284" s="32"/>
      <c r="CS284" s="32"/>
      <c r="CT284" s="32"/>
      <c r="CU284" s="32"/>
      <c r="CV284" s="32"/>
      <c r="CW284" s="32"/>
      <c r="CX284" s="32"/>
      <c r="CY284" s="32"/>
      <c r="CZ284" s="32"/>
      <c r="DA284" s="32"/>
      <c r="DB284" s="32"/>
      <c r="DC284" s="32"/>
    </row>
    <row r="285" spans="1:107" s="33" customFormat="1" ht="30" customHeight="1">
      <c r="A285" s="71"/>
      <c r="D285" s="29"/>
      <c r="F285" s="29"/>
      <c r="G285" s="29"/>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32"/>
      <c r="CA285" s="32"/>
      <c r="CB285" s="32"/>
      <c r="CC285" s="32"/>
      <c r="CD285" s="32"/>
      <c r="CE285" s="32"/>
      <c r="CF285" s="32"/>
      <c r="CG285" s="32"/>
      <c r="CH285" s="32"/>
      <c r="CI285" s="32"/>
      <c r="CJ285" s="32"/>
      <c r="CK285" s="32"/>
      <c r="CL285" s="32"/>
      <c r="CM285" s="32"/>
      <c r="CN285" s="32"/>
      <c r="CO285" s="32"/>
      <c r="CP285" s="32"/>
      <c r="CQ285" s="32"/>
      <c r="CR285" s="32"/>
      <c r="CS285" s="32"/>
      <c r="CT285" s="32"/>
      <c r="CU285" s="32"/>
      <c r="CV285" s="32"/>
      <c r="CW285" s="32"/>
      <c r="CX285" s="32"/>
      <c r="CY285" s="32"/>
      <c r="CZ285" s="32"/>
      <c r="DA285" s="32"/>
      <c r="DB285" s="32"/>
      <c r="DC285" s="32"/>
    </row>
    <row r="286" spans="1:107" s="33" customFormat="1" ht="30" customHeight="1">
      <c r="A286" s="71"/>
      <c r="D286" s="29"/>
      <c r="F286" s="29"/>
      <c r="G286" s="29"/>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c r="CF286" s="32"/>
      <c r="CG286" s="32"/>
      <c r="CH286" s="32"/>
      <c r="CI286" s="32"/>
      <c r="CJ286" s="32"/>
      <c r="CK286" s="32"/>
      <c r="CL286" s="32"/>
      <c r="CM286" s="32"/>
      <c r="CN286" s="32"/>
      <c r="CO286" s="32"/>
      <c r="CP286" s="32"/>
      <c r="CQ286" s="32"/>
      <c r="CR286" s="32"/>
      <c r="CS286" s="32"/>
      <c r="CT286" s="32"/>
      <c r="CU286" s="32"/>
      <c r="CV286" s="32"/>
      <c r="CW286" s="32"/>
      <c r="CX286" s="32"/>
      <c r="CY286" s="32"/>
      <c r="CZ286" s="32"/>
      <c r="DA286" s="32"/>
      <c r="DB286" s="32"/>
      <c r="DC286" s="32"/>
    </row>
    <row r="287" spans="1:107" s="33" customFormat="1" ht="30" customHeight="1">
      <c r="A287" s="71"/>
      <c r="D287" s="29"/>
      <c r="F287" s="29"/>
      <c r="G287" s="29"/>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32"/>
      <c r="CC287" s="32"/>
      <c r="CD287" s="32"/>
      <c r="CE287" s="32"/>
      <c r="CF287" s="32"/>
      <c r="CG287" s="32"/>
      <c r="CH287" s="32"/>
      <c r="CI287" s="32"/>
      <c r="CJ287" s="32"/>
      <c r="CK287" s="32"/>
      <c r="CL287" s="32"/>
      <c r="CM287" s="32"/>
      <c r="CN287" s="32"/>
      <c r="CO287" s="32"/>
      <c r="CP287" s="32"/>
      <c r="CQ287" s="32"/>
      <c r="CR287" s="32"/>
      <c r="CS287" s="32"/>
      <c r="CT287" s="32"/>
      <c r="CU287" s="32"/>
      <c r="CV287" s="32"/>
      <c r="CW287" s="32"/>
      <c r="CX287" s="32"/>
      <c r="CY287" s="32"/>
      <c r="CZ287" s="32"/>
      <c r="DA287" s="32"/>
      <c r="DB287" s="32"/>
      <c r="DC287" s="32"/>
    </row>
    <row r="288" spans="1:107" s="33" customFormat="1" ht="30" customHeight="1">
      <c r="A288" s="71"/>
      <c r="D288" s="29"/>
      <c r="F288" s="29"/>
      <c r="G288" s="29"/>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c r="CE288" s="32"/>
      <c r="CF288" s="32"/>
      <c r="CG288" s="32"/>
      <c r="CH288" s="32"/>
      <c r="CI288" s="32"/>
      <c r="CJ288" s="32"/>
      <c r="CK288" s="32"/>
      <c r="CL288" s="32"/>
      <c r="CM288" s="32"/>
      <c r="CN288" s="32"/>
      <c r="CO288" s="32"/>
      <c r="CP288" s="32"/>
      <c r="CQ288" s="32"/>
      <c r="CR288" s="32"/>
      <c r="CS288" s="32"/>
      <c r="CT288" s="32"/>
      <c r="CU288" s="32"/>
      <c r="CV288" s="32"/>
      <c r="CW288" s="32"/>
      <c r="CX288" s="32"/>
      <c r="CY288" s="32"/>
      <c r="CZ288" s="32"/>
      <c r="DA288" s="32"/>
      <c r="DB288" s="32"/>
      <c r="DC288" s="32"/>
    </row>
    <row r="289" spans="1:107" s="33" customFormat="1" ht="30" customHeight="1">
      <c r="A289" s="71"/>
      <c r="D289" s="29"/>
      <c r="F289" s="29"/>
      <c r="G289" s="29"/>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32"/>
      <c r="CC289" s="32"/>
      <c r="CD289" s="32"/>
      <c r="CE289" s="32"/>
      <c r="CF289" s="32"/>
      <c r="CG289" s="32"/>
      <c r="CH289" s="32"/>
      <c r="CI289" s="32"/>
      <c r="CJ289" s="32"/>
      <c r="CK289" s="32"/>
      <c r="CL289" s="32"/>
      <c r="CM289" s="32"/>
      <c r="CN289" s="32"/>
      <c r="CO289" s="32"/>
      <c r="CP289" s="32"/>
      <c r="CQ289" s="32"/>
      <c r="CR289" s="32"/>
      <c r="CS289" s="32"/>
      <c r="CT289" s="32"/>
      <c r="CU289" s="32"/>
      <c r="CV289" s="32"/>
      <c r="CW289" s="32"/>
      <c r="CX289" s="32"/>
      <c r="CY289" s="32"/>
      <c r="CZ289" s="32"/>
      <c r="DA289" s="32"/>
      <c r="DB289" s="32"/>
      <c r="DC289" s="32"/>
    </row>
    <row r="290" spans="1:107" s="33" customFormat="1" ht="30" customHeight="1">
      <c r="A290" s="71"/>
      <c r="D290" s="29"/>
      <c r="F290" s="29"/>
      <c r="G290" s="29"/>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32"/>
      <c r="CC290" s="32"/>
      <c r="CD290" s="32"/>
      <c r="CE290" s="32"/>
      <c r="CF290" s="32"/>
      <c r="CG290" s="32"/>
      <c r="CH290" s="32"/>
      <c r="CI290" s="32"/>
      <c r="CJ290" s="32"/>
      <c r="CK290" s="32"/>
      <c r="CL290" s="32"/>
      <c r="CM290" s="32"/>
      <c r="CN290" s="32"/>
      <c r="CO290" s="32"/>
      <c r="CP290" s="32"/>
      <c r="CQ290" s="32"/>
      <c r="CR290" s="32"/>
      <c r="CS290" s="32"/>
      <c r="CT290" s="32"/>
      <c r="CU290" s="32"/>
      <c r="CV290" s="32"/>
      <c r="CW290" s="32"/>
      <c r="CX290" s="32"/>
      <c r="CY290" s="32"/>
      <c r="CZ290" s="32"/>
      <c r="DA290" s="32"/>
      <c r="DB290" s="32"/>
      <c r="DC290" s="32"/>
    </row>
    <row r="291" spans="1:107" s="33" customFormat="1" ht="30" customHeight="1">
      <c r="A291" s="71"/>
      <c r="D291" s="29"/>
      <c r="F291" s="29"/>
      <c r="G291" s="29"/>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32"/>
      <c r="CC291" s="32"/>
      <c r="CD291" s="32"/>
      <c r="CE291" s="32"/>
      <c r="CF291" s="32"/>
      <c r="CG291" s="32"/>
      <c r="CH291" s="32"/>
      <c r="CI291" s="32"/>
      <c r="CJ291" s="32"/>
      <c r="CK291" s="32"/>
      <c r="CL291" s="32"/>
      <c r="CM291" s="32"/>
      <c r="CN291" s="32"/>
      <c r="CO291" s="32"/>
      <c r="CP291" s="32"/>
      <c r="CQ291" s="32"/>
      <c r="CR291" s="32"/>
      <c r="CS291" s="32"/>
      <c r="CT291" s="32"/>
      <c r="CU291" s="32"/>
      <c r="CV291" s="32"/>
      <c r="CW291" s="32"/>
      <c r="CX291" s="32"/>
      <c r="CY291" s="32"/>
      <c r="CZ291" s="32"/>
      <c r="DA291" s="32"/>
      <c r="DB291" s="32"/>
      <c r="DC291" s="32"/>
    </row>
    <row r="292" spans="1:107" s="33" customFormat="1" ht="30" customHeight="1">
      <c r="A292" s="71"/>
      <c r="D292" s="29"/>
      <c r="F292" s="29"/>
      <c r="G292" s="29"/>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32"/>
      <c r="CC292" s="32"/>
      <c r="CD292" s="32"/>
      <c r="CE292" s="32"/>
      <c r="CF292" s="32"/>
      <c r="CG292" s="32"/>
      <c r="CH292" s="32"/>
      <c r="CI292" s="32"/>
      <c r="CJ292" s="32"/>
      <c r="CK292" s="32"/>
      <c r="CL292" s="32"/>
      <c r="CM292" s="32"/>
      <c r="CN292" s="32"/>
      <c r="CO292" s="32"/>
      <c r="CP292" s="32"/>
      <c r="CQ292" s="32"/>
      <c r="CR292" s="32"/>
      <c r="CS292" s="32"/>
      <c r="CT292" s="32"/>
      <c r="CU292" s="32"/>
      <c r="CV292" s="32"/>
      <c r="CW292" s="32"/>
      <c r="CX292" s="32"/>
      <c r="CY292" s="32"/>
      <c r="CZ292" s="32"/>
      <c r="DA292" s="32"/>
      <c r="DB292" s="32"/>
      <c r="DC292" s="32"/>
    </row>
    <row r="293" spans="1:107" s="33" customFormat="1" ht="30" customHeight="1">
      <c r="A293" s="71"/>
      <c r="D293" s="29"/>
      <c r="F293" s="29"/>
      <c r="G293" s="29"/>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c r="CF293" s="32"/>
      <c r="CG293" s="32"/>
      <c r="CH293" s="32"/>
      <c r="CI293" s="32"/>
      <c r="CJ293" s="32"/>
      <c r="CK293" s="32"/>
      <c r="CL293" s="32"/>
      <c r="CM293" s="32"/>
      <c r="CN293" s="32"/>
      <c r="CO293" s="32"/>
      <c r="CP293" s="32"/>
      <c r="CQ293" s="32"/>
      <c r="CR293" s="32"/>
      <c r="CS293" s="32"/>
      <c r="CT293" s="32"/>
      <c r="CU293" s="32"/>
      <c r="CV293" s="32"/>
      <c r="CW293" s="32"/>
      <c r="CX293" s="32"/>
      <c r="CY293" s="32"/>
      <c r="CZ293" s="32"/>
      <c r="DA293" s="32"/>
      <c r="DB293" s="32"/>
      <c r="DC293" s="32"/>
    </row>
    <row r="294" spans="1:107" s="33" customFormat="1" ht="30" customHeight="1">
      <c r="A294" s="71"/>
      <c r="D294" s="29"/>
      <c r="F294" s="29"/>
      <c r="G294" s="29"/>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c r="BZ294" s="32"/>
      <c r="CA294" s="32"/>
      <c r="CB294" s="32"/>
      <c r="CC294" s="32"/>
      <c r="CD294" s="32"/>
      <c r="CE294" s="32"/>
      <c r="CF294" s="32"/>
      <c r="CG294" s="32"/>
      <c r="CH294" s="32"/>
      <c r="CI294" s="32"/>
      <c r="CJ294" s="32"/>
      <c r="CK294" s="32"/>
      <c r="CL294" s="32"/>
      <c r="CM294" s="32"/>
      <c r="CN294" s="32"/>
      <c r="CO294" s="32"/>
      <c r="CP294" s="32"/>
      <c r="CQ294" s="32"/>
      <c r="CR294" s="32"/>
      <c r="CS294" s="32"/>
      <c r="CT294" s="32"/>
      <c r="CU294" s="32"/>
      <c r="CV294" s="32"/>
      <c r="CW294" s="32"/>
      <c r="CX294" s="32"/>
      <c r="CY294" s="32"/>
      <c r="CZ294" s="32"/>
      <c r="DA294" s="32"/>
      <c r="DB294" s="32"/>
      <c r="DC294" s="32"/>
    </row>
    <row r="295" spans="1:107" s="33" customFormat="1" ht="30" customHeight="1">
      <c r="A295" s="71"/>
      <c r="D295" s="29"/>
      <c r="F295" s="29"/>
      <c r="G295" s="29"/>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c r="CE295" s="32"/>
      <c r="CF295" s="32"/>
      <c r="CG295" s="32"/>
      <c r="CH295" s="32"/>
      <c r="CI295" s="32"/>
      <c r="CJ295" s="32"/>
      <c r="CK295" s="32"/>
      <c r="CL295" s="32"/>
      <c r="CM295" s="32"/>
      <c r="CN295" s="32"/>
      <c r="CO295" s="32"/>
      <c r="CP295" s="32"/>
      <c r="CQ295" s="32"/>
      <c r="CR295" s="32"/>
      <c r="CS295" s="32"/>
      <c r="CT295" s="32"/>
      <c r="CU295" s="32"/>
      <c r="CV295" s="32"/>
      <c r="CW295" s="32"/>
      <c r="CX295" s="32"/>
      <c r="CY295" s="32"/>
      <c r="CZ295" s="32"/>
      <c r="DA295" s="32"/>
      <c r="DB295" s="32"/>
      <c r="DC295" s="32"/>
    </row>
    <row r="296" spans="1:107" s="33" customFormat="1" ht="30" customHeight="1">
      <c r="A296" s="71"/>
      <c r="D296" s="29"/>
      <c r="F296" s="29"/>
      <c r="G296" s="29"/>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c r="BR296" s="32"/>
      <c r="BS296" s="32"/>
      <c r="BT296" s="32"/>
      <c r="BU296" s="32"/>
      <c r="BV296" s="32"/>
      <c r="BW296" s="32"/>
      <c r="BX296" s="32"/>
      <c r="BY296" s="32"/>
      <c r="BZ296" s="32"/>
      <c r="CA296" s="32"/>
      <c r="CB296" s="32"/>
      <c r="CC296" s="32"/>
      <c r="CD296" s="32"/>
      <c r="CE296" s="32"/>
      <c r="CF296" s="32"/>
      <c r="CG296" s="32"/>
      <c r="CH296" s="32"/>
      <c r="CI296" s="32"/>
      <c r="CJ296" s="32"/>
      <c r="CK296" s="32"/>
      <c r="CL296" s="32"/>
      <c r="CM296" s="32"/>
      <c r="CN296" s="32"/>
      <c r="CO296" s="32"/>
      <c r="CP296" s="32"/>
      <c r="CQ296" s="32"/>
      <c r="CR296" s="32"/>
      <c r="CS296" s="32"/>
      <c r="CT296" s="32"/>
      <c r="CU296" s="32"/>
      <c r="CV296" s="32"/>
      <c r="CW296" s="32"/>
      <c r="CX296" s="32"/>
      <c r="CY296" s="32"/>
      <c r="CZ296" s="32"/>
      <c r="DA296" s="32"/>
      <c r="DB296" s="32"/>
      <c r="DC296" s="32"/>
    </row>
    <row r="297" spans="1:107" s="33" customFormat="1" ht="30" customHeight="1">
      <c r="A297" s="71"/>
      <c r="D297" s="29"/>
      <c r="F297" s="29"/>
      <c r="G297" s="29"/>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c r="BI297" s="32"/>
      <c r="BJ297" s="32"/>
      <c r="BK297" s="32"/>
      <c r="BL297" s="32"/>
      <c r="BM297" s="32"/>
      <c r="BN297" s="32"/>
      <c r="BO297" s="32"/>
      <c r="BP297" s="32"/>
      <c r="BQ297" s="32"/>
      <c r="BR297" s="32"/>
      <c r="BS297" s="32"/>
      <c r="BT297" s="32"/>
      <c r="BU297" s="32"/>
      <c r="BV297" s="32"/>
      <c r="BW297" s="32"/>
      <c r="BX297" s="32"/>
      <c r="BY297" s="32"/>
      <c r="BZ297" s="32"/>
      <c r="CA297" s="32"/>
      <c r="CB297" s="32"/>
      <c r="CC297" s="32"/>
      <c r="CD297" s="32"/>
      <c r="CE297" s="32"/>
      <c r="CF297" s="32"/>
      <c r="CG297" s="32"/>
      <c r="CH297" s="32"/>
      <c r="CI297" s="32"/>
      <c r="CJ297" s="32"/>
      <c r="CK297" s="32"/>
      <c r="CL297" s="32"/>
      <c r="CM297" s="32"/>
      <c r="CN297" s="32"/>
      <c r="CO297" s="32"/>
      <c r="CP297" s="32"/>
      <c r="CQ297" s="32"/>
      <c r="CR297" s="32"/>
      <c r="CS297" s="32"/>
      <c r="CT297" s="32"/>
      <c r="CU297" s="32"/>
      <c r="CV297" s="32"/>
      <c r="CW297" s="32"/>
      <c r="CX297" s="32"/>
      <c r="CY297" s="32"/>
      <c r="CZ297" s="32"/>
      <c r="DA297" s="32"/>
      <c r="DB297" s="32"/>
      <c r="DC297" s="32"/>
    </row>
    <row r="298" spans="1:107" s="33" customFormat="1" ht="30" customHeight="1">
      <c r="A298" s="71"/>
      <c r="D298" s="29"/>
      <c r="F298" s="29"/>
      <c r="G298" s="29"/>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32"/>
      <c r="BO298" s="32"/>
      <c r="BP298" s="32"/>
      <c r="BQ298" s="32"/>
      <c r="BR298" s="32"/>
      <c r="BS298" s="32"/>
      <c r="BT298" s="32"/>
      <c r="BU298" s="32"/>
      <c r="BV298" s="32"/>
      <c r="BW298" s="32"/>
      <c r="BX298" s="32"/>
      <c r="BY298" s="32"/>
      <c r="BZ298" s="32"/>
      <c r="CA298" s="32"/>
      <c r="CB298" s="32"/>
      <c r="CC298" s="32"/>
      <c r="CD298" s="32"/>
      <c r="CE298" s="32"/>
      <c r="CF298" s="32"/>
      <c r="CG298" s="32"/>
      <c r="CH298" s="32"/>
      <c r="CI298" s="32"/>
      <c r="CJ298" s="32"/>
      <c r="CK298" s="32"/>
      <c r="CL298" s="32"/>
      <c r="CM298" s="32"/>
      <c r="CN298" s="32"/>
      <c r="CO298" s="32"/>
      <c r="CP298" s="32"/>
      <c r="CQ298" s="32"/>
      <c r="CR298" s="32"/>
      <c r="CS298" s="32"/>
      <c r="CT298" s="32"/>
      <c r="CU298" s="32"/>
      <c r="CV298" s="32"/>
      <c r="CW298" s="32"/>
      <c r="CX298" s="32"/>
      <c r="CY298" s="32"/>
      <c r="CZ298" s="32"/>
      <c r="DA298" s="32"/>
      <c r="DB298" s="32"/>
      <c r="DC298" s="32"/>
    </row>
    <row r="299" spans="1:107" s="33" customFormat="1" ht="30" customHeight="1">
      <c r="A299" s="71"/>
      <c r="D299" s="29"/>
      <c r="F299" s="29"/>
      <c r="G299" s="29"/>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c r="BZ299" s="32"/>
      <c r="CA299" s="32"/>
      <c r="CB299" s="32"/>
      <c r="CC299" s="32"/>
      <c r="CD299" s="32"/>
      <c r="CE299" s="32"/>
      <c r="CF299" s="32"/>
      <c r="CG299" s="32"/>
      <c r="CH299" s="32"/>
      <c r="CI299" s="32"/>
      <c r="CJ299" s="32"/>
      <c r="CK299" s="32"/>
      <c r="CL299" s="32"/>
      <c r="CM299" s="32"/>
      <c r="CN299" s="32"/>
      <c r="CO299" s="32"/>
      <c r="CP299" s="32"/>
      <c r="CQ299" s="32"/>
      <c r="CR299" s="32"/>
      <c r="CS299" s="32"/>
      <c r="CT299" s="32"/>
      <c r="CU299" s="32"/>
      <c r="CV299" s="32"/>
      <c r="CW299" s="32"/>
      <c r="CX299" s="32"/>
      <c r="CY299" s="32"/>
      <c r="CZ299" s="32"/>
      <c r="DA299" s="32"/>
      <c r="DB299" s="32"/>
      <c r="DC299" s="32"/>
    </row>
    <row r="300" spans="1:107" s="33" customFormat="1" ht="30" customHeight="1">
      <c r="A300" s="71"/>
      <c r="D300" s="29"/>
      <c r="F300" s="29"/>
      <c r="G300" s="29"/>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c r="BZ300" s="32"/>
      <c r="CA300" s="32"/>
      <c r="CB300" s="32"/>
      <c r="CC300" s="32"/>
      <c r="CD300" s="32"/>
      <c r="CE300" s="32"/>
      <c r="CF300" s="32"/>
      <c r="CG300" s="32"/>
      <c r="CH300" s="32"/>
      <c r="CI300" s="32"/>
      <c r="CJ300" s="32"/>
      <c r="CK300" s="32"/>
      <c r="CL300" s="32"/>
      <c r="CM300" s="32"/>
      <c r="CN300" s="32"/>
      <c r="CO300" s="32"/>
      <c r="CP300" s="32"/>
      <c r="CQ300" s="32"/>
      <c r="CR300" s="32"/>
      <c r="CS300" s="32"/>
      <c r="CT300" s="32"/>
      <c r="CU300" s="32"/>
      <c r="CV300" s="32"/>
      <c r="CW300" s="32"/>
      <c r="CX300" s="32"/>
      <c r="CY300" s="32"/>
      <c r="CZ300" s="32"/>
      <c r="DA300" s="32"/>
      <c r="DB300" s="32"/>
      <c r="DC300" s="32"/>
    </row>
    <row r="301" spans="1:107" s="33" customFormat="1" ht="30" customHeight="1">
      <c r="A301" s="71"/>
      <c r="D301" s="29"/>
      <c r="F301" s="29"/>
      <c r="G301" s="29"/>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32"/>
      <c r="BP301" s="32"/>
      <c r="BQ301" s="32"/>
      <c r="BR301" s="32"/>
      <c r="BS301" s="32"/>
      <c r="BT301" s="32"/>
      <c r="BU301" s="32"/>
      <c r="BV301" s="32"/>
      <c r="BW301" s="32"/>
      <c r="BX301" s="32"/>
      <c r="BY301" s="32"/>
      <c r="BZ301" s="32"/>
      <c r="CA301" s="32"/>
      <c r="CB301" s="32"/>
      <c r="CC301" s="32"/>
      <c r="CD301" s="32"/>
      <c r="CE301" s="32"/>
      <c r="CF301" s="32"/>
      <c r="CG301" s="32"/>
      <c r="CH301" s="32"/>
      <c r="CI301" s="32"/>
      <c r="CJ301" s="32"/>
      <c r="CK301" s="32"/>
      <c r="CL301" s="32"/>
      <c r="CM301" s="32"/>
      <c r="CN301" s="32"/>
      <c r="CO301" s="32"/>
      <c r="CP301" s="32"/>
      <c r="CQ301" s="32"/>
      <c r="CR301" s="32"/>
      <c r="CS301" s="32"/>
      <c r="CT301" s="32"/>
      <c r="CU301" s="32"/>
      <c r="CV301" s="32"/>
      <c r="CW301" s="32"/>
      <c r="CX301" s="32"/>
      <c r="CY301" s="32"/>
      <c r="CZ301" s="32"/>
      <c r="DA301" s="32"/>
      <c r="DB301" s="32"/>
      <c r="DC301" s="32"/>
    </row>
    <row r="302" spans="1:107" s="33" customFormat="1" ht="30" customHeight="1">
      <c r="A302" s="71"/>
      <c r="D302" s="29"/>
      <c r="F302" s="29"/>
      <c r="G302" s="29"/>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c r="BJ302" s="32"/>
      <c r="BK302" s="32"/>
      <c r="BL302" s="32"/>
      <c r="BM302" s="32"/>
      <c r="BN302" s="32"/>
      <c r="BO302" s="32"/>
      <c r="BP302" s="32"/>
      <c r="BQ302" s="32"/>
      <c r="BR302" s="32"/>
      <c r="BS302" s="32"/>
      <c r="BT302" s="32"/>
      <c r="BU302" s="32"/>
      <c r="BV302" s="32"/>
      <c r="BW302" s="32"/>
      <c r="BX302" s="32"/>
      <c r="BY302" s="32"/>
      <c r="BZ302" s="32"/>
      <c r="CA302" s="32"/>
      <c r="CB302" s="32"/>
      <c r="CC302" s="32"/>
      <c r="CD302" s="32"/>
      <c r="CE302" s="32"/>
      <c r="CF302" s="32"/>
      <c r="CG302" s="32"/>
      <c r="CH302" s="32"/>
      <c r="CI302" s="32"/>
      <c r="CJ302" s="32"/>
      <c r="CK302" s="32"/>
      <c r="CL302" s="32"/>
      <c r="CM302" s="32"/>
      <c r="CN302" s="32"/>
      <c r="CO302" s="32"/>
      <c r="CP302" s="32"/>
      <c r="CQ302" s="32"/>
      <c r="CR302" s="32"/>
      <c r="CS302" s="32"/>
      <c r="CT302" s="32"/>
      <c r="CU302" s="32"/>
      <c r="CV302" s="32"/>
      <c r="CW302" s="32"/>
      <c r="CX302" s="32"/>
      <c r="CY302" s="32"/>
      <c r="CZ302" s="32"/>
      <c r="DA302" s="32"/>
      <c r="DB302" s="32"/>
      <c r="DC302" s="32"/>
    </row>
    <row r="303" spans="1:107" s="33" customFormat="1" ht="30" customHeight="1">
      <c r="A303" s="71"/>
      <c r="D303" s="29"/>
      <c r="F303" s="29"/>
      <c r="G303" s="29"/>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c r="BI303" s="32"/>
      <c r="BJ303" s="32"/>
      <c r="BK303" s="32"/>
      <c r="BL303" s="32"/>
      <c r="BM303" s="32"/>
      <c r="BN303" s="32"/>
      <c r="BO303" s="32"/>
      <c r="BP303" s="32"/>
      <c r="BQ303" s="32"/>
      <c r="BR303" s="32"/>
      <c r="BS303" s="32"/>
      <c r="BT303" s="32"/>
      <c r="BU303" s="32"/>
      <c r="BV303" s="32"/>
      <c r="BW303" s="32"/>
      <c r="BX303" s="32"/>
      <c r="BY303" s="32"/>
      <c r="BZ303" s="32"/>
      <c r="CA303" s="32"/>
      <c r="CB303" s="32"/>
      <c r="CC303" s="32"/>
      <c r="CD303" s="32"/>
      <c r="CE303" s="32"/>
      <c r="CF303" s="32"/>
      <c r="CG303" s="32"/>
      <c r="CH303" s="32"/>
      <c r="CI303" s="32"/>
      <c r="CJ303" s="32"/>
      <c r="CK303" s="32"/>
      <c r="CL303" s="32"/>
      <c r="CM303" s="32"/>
      <c r="CN303" s="32"/>
      <c r="CO303" s="32"/>
      <c r="CP303" s="32"/>
      <c r="CQ303" s="32"/>
      <c r="CR303" s="32"/>
      <c r="CS303" s="32"/>
      <c r="CT303" s="32"/>
      <c r="CU303" s="32"/>
      <c r="CV303" s="32"/>
      <c r="CW303" s="32"/>
      <c r="CX303" s="32"/>
      <c r="CY303" s="32"/>
      <c r="CZ303" s="32"/>
      <c r="DA303" s="32"/>
      <c r="DB303" s="32"/>
      <c r="DC303" s="32"/>
    </row>
    <row r="304" spans="1:107" s="33" customFormat="1" ht="30" customHeight="1">
      <c r="A304" s="71"/>
      <c r="D304" s="29"/>
      <c r="F304" s="29"/>
      <c r="G304" s="29"/>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c r="BI304" s="32"/>
      <c r="BJ304" s="32"/>
      <c r="BK304" s="32"/>
      <c r="BL304" s="32"/>
      <c r="BM304" s="32"/>
      <c r="BN304" s="32"/>
      <c r="BO304" s="32"/>
      <c r="BP304" s="32"/>
      <c r="BQ304" s="32"/>
      <c r="BR304" s="32"/>
      <c r="BS304" s="32"/>
      <c r="BT304" s="32"/>
      <c r="BU304" s="32"/>
      <c r="BV304" s="32"/>
      <c r="BW304" s="32"/>
      <c r="BX304" s="32"/>
      <c r="BY304" s="32"/>
      <c r="BZ304" s="32"/>
      <c r="CA304" s="32"/>
      <c r="CB304" s="32"/>
      <c r="CC304" s="32"/>
      <c r="CD304" s="32"/>
      <c r="CE304" s="32"/>
      <c r="CF304" s="32"/>
      <c r="CG304" s="32"/>
      <c r="CH304" s="32"/>
      <c r="CI304" s="32"/>
      <c r="CJ304" s="32"/>
      <c r="CK304" s="32"/>
      <c r="CL304" s="32"/>
      <c r="CM304" s="32"/>
      <c r="CN304" s="32"/>
      <c r="CO304" s="32"/>
      <c r="CP304" s="32"/>
      <c r="CQ304" s="32"/>
      <c r="CR304" s="32"/>
      <c r="CS304" s="32"/>
      <c r="CT304" s="32"/>
      <c r="CU304" s="32"/>
      <c r="CV304" s="32"/>
      <c r="CW304" s="32"/>
      <c r="CX304" s="32"/>
      <c r="CY304" s="32"/>
      <c r="CZ304" s="32"/>
      <c r="DA304" s="32"/>
      <c r="DB304" s="32"/>
      <c r="DC304" s="32"/>
    </row>
    <row r="305" spans="1:107" s="33" customFormat="1" ht="30" customHeight="1">
      <c r="A305" s="71"/>
      <c r="D305" s="29"/>
      <c r="F305" s="29"/>
      <c r="G305" s="29"/>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32"/>
      <c r="BP305" s="32"/>
      <c r="BQ305" s="32"/>
      <c r="BR305" s="32"/>
      <c r="BS305" s="32"/>
      <c r="BT305" s="32"/>
      <c r="BU305" s="32"/>
      <c r="BV305" s="32"/>
      <c r="BW305" s="32"/>
      <c r="BX305" s="32"/>
      <c r="BY305" s="32"/>
      <c r="BZ305" s="32"/>
      <c r="CA305" s="32"/>
      <c r="CB305" s="32"/>
      <c r="CC305" s="32"/>
      <c r="CD305" s="32"/>
      <c r="CE305" s="32"/>
      <c r="CF305" s="32"/>
      <c r="CG305" s="32"/>
      <c r="CH305" s="32"/>
      <c r="CI305" s="32"/>
      <c r="CJ305" s="32"/>
      <c r="CK305" s="32"/>
      <c r="CL305" s="32"/>
      <c r="CM305" s="32"/>
      <c r="CN305" s="32"/>
      <c r="CO305" s="32"/>
      <c r="CP305" s="32"/>
      <c r="CQ305" s="32"/>
      <c r="CR305" s="32"/>
      <c r="CS305" s="32"/>
      <c r="CT305" s="32"/>
      <c r="CU305" s="32"/>
      <c r="CV305" s="32"/>
      <c r="CW305" s="32"/>
      <c r="CX305" s="32"/>
      <c r="CY305" s="32"/>
      <c r="CZ305" s="32"/>
      <c r="DA305" s="32"/>
      <c r="DB305" s="32"/>
      <c r="DC305" s="32"/>
    </row>
    <row r="306" spans="1:107" s="33" customFormat="1" ht="30" customHeight="1">
      <c r="A306" s="71"/>
      <c r="D306" s="29"/>
      <c r="F306" s="29"/>
      <c r="G306" s="29"/>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CX306" s="32"/>
      <c r="CY306" s="32"/>
      <c r="CZ306" s="32"/>
      <c r="DA306" s="32"/>
      <c r="DB306" s="32"/>
      <c r="DC306" s="32"/>
    </row>
    <row r="307" spans="1:107" s="33" customFormat="1" ht="30" customHeight="1">
      <c r="A307" s="71"/>
      <c r="D307" s="29"/>
      <c r="F307" s="29"/>
      <c r="G307" s="29"/>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2"/>
      <c r="BW307" s="32"/>
      <c r="BX307" s="32"/>
      <c r="BY307" s="32"/>
      <c r="BZ307" s="32"/>
      <c r="CA307" s="32"/>
      <c r="CB307" s="32"/>
      <c r="CC307" s="32"/>
      <c r="CD307" s="32"/>
      <c r="CE307" s="32"/>
      <c r="CF307" s="32"/>
      <c r="CG307" s="32"/>
      <c r="CH307" s="32"/>
      <c r="CI307" s="32"/>
      <c r="CJ307" s="32"/>
      <c r="CK307" s="32"/>
      <c r="CL307" s="32"/>
      <c r="CM307" s="32"/>
      <c r="CN307" s="32"/>
      <c r="CO307" s="32"/>
      <c r="CP307" s="32"/>
      <c r="CQ307" s="32"/>
      <c r="CR307" s="32"/>
      <c r="CS307" s="32"/>
      <c r="CT307" s="32"/>
      <c r="CU307" s="32"/>
      <c r="CV307" s="32"/>
      <c r="CW307" s="32"/>
      <c r="CX307" s="32"/>
      <c r="CY307" s="32"/>
      <c r="CZ307" s="32"/>
      <c r="DA307" s="32"/>
      <c r="DB307" s="32"/>
      <c r="DC307" s="32"/>
    </row>
    <row r="308" spans="1:107" s="33" customFormat="1" ht="30" customHeight="1">
      <c r="A308" s="71"/>
      <c r="D308" s="29"/>
      <c r="F308" s="29"/>
      <c r="G308" s="29"/>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c r="BJ308" s="32"/>
      <c r="BK308" s="32"/>
      <c r="BL308" s="32"/>
      <c r="BM308" s="32"/>
      <c r="BN308" s="32"/>
      <c r="BO308" s="32"/>
      <c r="BP308" s="32"/>
      <c r="BQ308" s="32"/>
      <c r="BR308" s="32"/>
      <c r="BS308" s="32"/>
      <c r="BT308" s="32"/>
      <c r="BU308" s="32"/>
      <c r="BV308" s="32"/>
      <c r="BW308" s="32"/>
      <c r="BX308" s="32"/>
      <c r="BY308" s="32"/>
      <c r="BZ308" s="32"/>
      <c r="CA308" s="32"/>
      <c r="CB308" s="32"/>
      <c r="CC308" s="32"/>
      <c r="CD308" s="32"/>
      <c r="CE308" s="32"/>
      <c r="CF308" s="32"/>
      <c r="CG308" s="32"/>
      <c r="CH308" s="32"/>
      <c r="CI308" s="32"/>
      <c r="CJ308" s="32"/>
      <c r="CK308" s="32"/>
      <c r="CL308" s="32"/>
      <c r="CM308" s="32"/>
      <c r="CN308" s="32"/>
      <c r="CO308" s="32"/>
      <c r="CP308" s="32"/>
      <c r="CQ308" s="32"/>
      <c r="CR308" s="32"/>
      <c r="CS308" s="32"/>
      <c r="CT308" s="32"/>
      <c r="CU308" s="32"/>
      <c r="CV308" s="32"/>
      <c r="CW308" s="32"/>
      <c r="CX308" s="32"/>
      <c r="CY308" s="32"/>
      <c r="CZ308" s="32"/>
      <c r="DA308" s="32"/>
      <c r="DB308" s="32"/>
      <c r="DC308" s="32"/>
    </row>
    <row r="309" spans="1:107" s="33" customFormat="1" ht="30" customHeight="1">
      <c r="A309" s="71"/>
      <c r="D309" s="29"/>
      <c r="F309" s="29"/>
      <c r="G309" s="29"/>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c r="BK309" s="32"/>
      <c r="BL309" s="32"/>
      <c r="BM309" s="32"/>
      <c r="BN309" s="32"/>
      <c r="BO309" s="32"/>
      <c r="BP309" s="32"/>
      <c r="BQ309" s="32"/>
      <c r="BR309" s="32"/>
      <c r="BS309" s="32"/>
      <c r="BT309" s="32"/>
      <c r="BU309" s="32"/>
      <c r="BV309" s="32"/>
      <c r="BW309" s="32"/>
      <c r="BX309" s="32"/>
      <c r="BY309" s="32"/>
      <c r="BZ309" s="32"/>
      <c r="CA309" s="32"/>
      <c r="CB309" s="32"/>
      <c r="CC309" s="32"/>
      <c r="CD309" s="32"/>
      <c r="CE309" s="32"/>
      <c r="CF309" s="32"/>
      <c r="CG309" s="32"/>
      <c r="CH309" s="32"/>
      <c r="CI309" s="32"/>
      <c r="CJ309" s="32"/>
      <c r="CK309" s="32"/>
      <c r="CL309" s="32"/>
      <c r="CM309" s="32"/>
      <c r="CN309" s="32"/>
      <c r="CO309" s="32"/>
      <c r="CP309" s="32"/>
      <c r="CQ309" s="32"/>
      <c r="CR309" s="32"/>
      <c r="CS309" s="32"/>
      <c r="CT309" s="32"/>
      <c r="CU309" s="32"/>
      <c r="CV309" s="32"/>
      <c r="CW309" s="32"/>
      <c r="CX309" s="32"/>
      <c r="CY309" s="32"/>
      <c r="CZ309" s="32"/>
      <c r="DA309" s="32"/>
      <c r="DB309" s="32"/>
      <c r="DC309" s="32"/>
    </row>
    <row r="310" spans="1:107" s="33" customFormat="1" ht="30" customHeight="1">
      <c r="A310" s="71"/>
      <c r="D310" s="29"/>
      <c r="F310" s="29"/>
      <c r="G310" s="29"/>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row>
    <row r="311" spans="1:107" s="33" customFormat="1" ht="30" customHeight="1">
      <c r="A311" s="71"/>
      <c r="D311" s="29"/>
      <c r="F311" s="29"/>
      <c r="G311" s="29"/>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32"/>
      <c r="BP311" s="32"/>
      <c r="BQ311" s="32"/>
      <c r="BR311" s="32"/>
      <c r="BS311" s="32"/>
      <c r="BT311" s="32"/>
      <c r="BU311" s="32"/>
      <c r="BV311" s="32"/>
      <c r="BW311" s="32"/>
      <c r="BX311" s="32"/>
      <c r="BY311" s="32"/>
      <c r="BZ311" s="32"/>
      <c r="CA311" s="32"/>
      <c r="CB311" s="32"/>
      <c r="CC311" s="32"/>
      <c r="CD311" s="32"/>
      <c r="CE311" s="32"/>
      <c r="CF311" s="32"/>
      <c r="CG311" s="32"/>
      <c r="CH311" s="32"/>
      <c r="CI311" s="32"/>
      <c r="CJ311" s="32"/>
      <c r="CK311" s="32"/>
      <c r="CL311" s="32"/>
      <c r="CM311" s="32"/>
      <c r="CN311" s="32"/>
      <c r="CO311" s="32"/>
      <c r="CP311" s="32"/>
      <c r="CQ311" s="32"/>
      <c r="CR311" s="32"/>
      <c r="CS311" s="32"/>
      <c r="CT311" s="32"/>
      <c r="CU311" s="32"/>
      <c r="CV311" s="32"/>
      <c r="CW311" s="32"/>
      <c r="CX311" s="32"/>
      <c r="CY311" s="32"/>
      <c r="CZ311" s="32"/>
      <c r="DA311" s="32"/>
      <c r="DB311" s="32"/>
      <c r="DC311" s="32"/>
    </row>
    <row r="312" spans="1:107" s="33" customFormat="1" ht="30" customHeight="1">
      <c r="A312" s="71"/>
      <c r="D312" s="29"/>
      <c r="F312" s="29"/>
      <c r="G312" s="29"/>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c r="BK312" s="32"/>
      <c r="BL312" s="32"/>
      <c r="BM312" s="32"/>
      <c r="BN312" s="32"/>
      <c r="BO312" s="32"/>
      <c r="BP312" s="32"/>
      <c r="BQ312" s="32"/>
      <c r="BR312" s="32"/>
      <c r="BS312" s="32"/>
      <c r="BT312" s="32"/>
      <c r="BU312" s="32"/>
      <c r="BV312" s="32"/>
      <c r="BW312" s="32"/>
      <c r="BX312" s="32"/>
      <c r="BY312" s="32"/>
      <c r="BZ312" s="32"/>
      <c r="CA312" s="32"/>
      <c r="CB312" s="32"/>
      <c r="CC312" s="32"/>
      <c r="CD312" s="32"/>
      <c r="CE312" s="32"/>
      <c r="CF312" s="32"/>
      <c r="CG312" s="32"/>
      <c r="CH312" s="32"/>
      <c r="CI312" s="32"/>
      <c r="CJ312" s="32"/>
      <c r="CK312" s="32"/>
      <c r="CL312" s="32"/>
      <c r="CM312" s="32"/>
      <c r="CN312" s="32"/>
      <c r="CO312" s="32"/>
      <c r="CP312" s="32"/>
      <c r="CQ312" s="32"/>
      <c r="CR312" s="32"/>
      <c r="CS312" s="32"/>
      <c r="CT312" s="32"/>
      <c r="CU312" s="32"/>
      <c r="CV312" s="32"/>
      <c r="CW312" s="32"/>
      <c r="CX312" s="32"/>
      <c r="CY312" s="32"/>
      <c r="CZ312" s="32"/>
      <c r="DA312" s="32"/>
      <c r="DB312" s="32"/>
      <c r="DC312" s="32"/>
    </row>
    <row r="313" spans="1:107" s="33" customFormat="1" ht="30" customHeight="1">
      <c r="A313" s="71"/>
      <c r="D313" s="29"/>
      <c r="F313" s="29"/>
      <c r="G313" s="29"/>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c r="BR313" s="32"/>
      <c r="BS313" s="32"/>
      <c r="BT313" s="32"/>
      <c r="BU313" s="32"/>
      <c r="BV313" s="32"/>
      <c r="BW313" s="32"/>
      <c r="BX313" s="32"/>
      <c r="BY313" s="32"/>
      <c r="BZ313" s="32"/>
      <c r="CA313" s="32"/>
      <c r="CB313" s="32"/>
      <c r="CC313" s="32"/>
      <c r="CD313" s="32"/>
      <c r="CE313" s="32"/>
      <c r="CF313" s="32"/>
      <c r="CG313" s="32"/>
      <c r="CH313" s="32"/>
      <c r="CI313" s="32"/>
      <c r="CJ313" s="32"/>
      <c r="CK313" s="32"/>
      <c r="CL313" s="32"/>
      <c r="CM313" s="32"/>
      <c r="CN313" s="32"/>
      <c r="CO313" s="32"/>
      <c r="CP313" s="32"/>
      <c r="CQ313" s="32"/>
      <c r="CR313" s="32"/>
      <c r="CS313" s="32"/>
      <c r="CT313" s="32"/>
      <c r="CU313" s="32"/>
      <c r="CV313" s="32"/>
      <c r="CW313" s="32"/>
      <c r="CX313" s="32"/>
      <c r="CY313" s="32"/>
      <c r="CZ313" s="32"/>
      <c r="DA313" s="32"/>
      <c r="DB313" s="32"/>
      <c r="DC313" s="32"/>
    </row>
    <row r="314" spans="1:107" s="33" customFormat="1" ht="30" customHeight="1">
      <c r="A314" s="71"/>
      <c r="D314" s="29"/>
      <c r="F314" s="29"/>
      <c r="G314" s="29"/>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c r="BR314" s="32"/>
      <c r="BS314" s="32"/>
      <c r="BT314" s="32"/>
      <c r="BU314" s="32"/>
      <c r="BV314" s="32"/>
      <c r="BW314" s="32"/>
      <c r="BX314" s="32"/>
      <c r="BY314" s="32"/>
      <c r="BZ314" s="32"/>
      <c r="CA314" s="32"/>
      <c r="CB314" s="32"/>
      <c r="CC314" s="32"/>
      <c r="CD314" s="32"/>
      <c r="CE314" s="32"/>
      <c r="CF314" s="32"/>
      <c r="CG314" s="32"/>
      <c r="CH314" s="32"/>
      <c r="CI314" s="32"/>
      <c r="CJ314" s="32"/>
      <c r="CK314" s="32"/>
      <c r="CL314" s="32"/>
      <c r="CM314" s="32"/>
      <c r="CN314" s="32"/>
      <c r="CO314" s="32"/>
      <c r="CP314" s="32"/>
      <c r="CQ314" s="32"/>
      <c r="CR314" s="32"/>
      <c r="CS314" s="32"/>
      <c r="CT314" s="32"/>
      <c r="CU314" s="32"/>
      <c r="CV314" s="32"/>
      <c r="CW314" s="32"/>
      <c r="CX314" s="32"/>
      <c r="CY314" s="32"/>
      <c r="CZ314" s="32"/>
      <c r="DA314" s="32"/>
      <c r="DB314" s="32"/>
      <c r="DC314" s="32"/>
    </row>
    <row r="315" spans="1:107" s="33" customFormat="1" ht="30" customHeight="1">
      <c r="A315" s="71"/>
      <c r="D315" s="29"/>
      <c r="F315" s="29"/>
      <c r="G315" s="29"/>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c r="BI315" s="32"/>
      <c r="BJ315" s="32"/>
      <c r="BK315" s="32"/>
      <c r="BL315" s="32"/>
      <c r="BM315" s="32"/>
      <c r="BN315" s="32"/>
      <c r="BO315" s="32"/>
      <c r="BP315" s="32"/>
      <c r="BQ315" s="32"/>
      <c r="BR315" s="32"/>
      <c r="BS315" s="32"/>
      <c r="BT315" s="32"/>
      <c r="BU315" s="32"/>
      <c r="BV315" s="32"/>
      <c r="BW315" s="32"/>
      <c r="BX315" s="32"/>
      <c r="BY315" s="32"/>
      <c r="BZ315" s="32"/>
      <c r="CA315" s="32"/>
      <c r="CB315" s="32"/>
      <c r="CC315" s="32"/>
      <c r="CD315" s="32"/>
      <c r="CE315" s="32"/>
      <c r="CF315" s="32"/>
      <c r="CG315" s="32"/>
      <c r="CH315" s="32"/>
      <c r="CI315" s="32"/>
      <c r="CJ315" s="32"/>
      <c r="CK315" s="32"/>
      <c r="CL315" s="32"/>
      <c r="CM315" s="32"/>
      <c r="CN315" s="32"/>
      <c r="CO315" s="32"/>
      <c r="CP315" s="32"/>
      <c r="CQ315" s="32"/>
      <c r="CR315" s="32"/>
      <c r="CS315" s="32"/>
      <c r="CT315" s="32"/>
      <c r="CU315" s="32"/>
      <c r="CV315" s="32"/>
      <c r="CW315" s="32"/>
      <c r="CX315" s="32"/>
      <c r="CY315" s="32"/>
      <c r="CZ315" s="32"/>
      <c r="DA315" s="32"/>
      <c r="DB315" s="32"/>
      <c r="DC315" s="32"/>
    </row>
    <row r="316" spans="1:107" s="33" customFormat="1" ht="30" customHeight="1">
      <c r="A316" s="71"/>
      <c r="D316" s="29"/>
      <c r="F316" s="29"/>
      <c r="G316" s="29"/>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c r="BR316" s="32"/>
      <c r="BS316" s="32"/>
      <c r="BT316" s="32"/>
      <c r="BU316" s="32"/>
      <c r="BV316" s="32"/>
      <c r="BW316" s="32"/>
      <c r="BX316" s="32"/>
      <c r="BY316" s="32"/>
      <c r="BZ316" s="32"/>
      <c r="CA316" s="32"/>
      <c r="CB316" s="32"/>
      <c r="CC316" s="32"/>
      <c r="CD316" s="32"/>
      <c r="CE316" s="32"/>
      <c r="CF316" s="32"/>
      <c r="CG316" s="32"/>
      <c r="CH316" s="32"/>
      <c r="CI316" s="32"/>
      <c r="CJ316" s="32"/>
      <c r="CK316" s="32"/>
      <c r="CL316" s="32"/>
      <c r="CM316" s="32"/>
      <c r="CN316" s="32"/>
      <c r="CO316" s="32"/>
      <c r="CP316" s="32"/>
      <c r="CQ316" s="32"/>
      <c r="CR316" s="32"/>
      <c r="CS316" s="32"/>
      <c r="CT316" s="32"/>
      <c r="CU316" s="32"/>
      <c r="CV316" s="32"/>
      <c r="CW316" s="32"/>
      <c r="CX316" s="32"/>
      <c r="CY316" s="32"/>
      <c r="CZ316" s="32"/>
      <c r="DA316" s="32"/>
      <c r="DB316" s="32"/>
      <c r="DC316" s="32"/>
    </row>
    <row r="317" spans="1:107" s="33" customFormat="1" ht="30" customHeight="1">
      <c r="A317" s="71"/>
      <c r="D317" s="29"/>
      <c r="F317" s="29"/>
      <c r="G317" s="29"/>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c r="BR317" s="32"/>
      <c r="BS317" s="32"/>
      <c r="BT317" s="32"/>
      <c r="BU317" s="32"/>
      <c r="BV317" s="32"/>
      <c r="BW317" s="32"/>
      <c r="BX317" s="32"/>
      <c r="BY317" s="32"/>
      <c r="BZ317" s="32"/>
      <c r="CA317" s="32"/>
      <c r="CB317" s="32"/>
      <c r="CC317" s="32"/>
      <c r="CD317" s="32"/>
      <c r="CE317" s="32"/>
      <c r="CF317" s="32"/>
      <c r="CG317" s="32"/>
      <c r="CH317" s="32"/>
      <c r="CI317" s="32"/>
      <c r="CJ317" s="32"/>
      <c r="CK317" s="32"/>
      <c r="CL317" s="32"/>
      <c r="CM317" s="32"/>
      <c r="CN317" s="32"/>
      <c r="CO317" s="32"/>
      <c r="CP317" s="32"/>
      <c r="CQ317" s="32"/>
      <c r="CR317" s="32"/>
      <c r="CS317" s="32"/>
      <c r="CT317" s="32"/>
      <c r="CU317" s="32"/>
      <c r="CV317" s="32"/>
      <c r="CW317" s="32"/>
      <c r="CX317" s="32"/>
      <c r="CY317" s="32"/>
      <c r="CZ317" s="32"/>
      <c r="DA317" s="32"/>
      <c r="DB317" s="32"/>
      <c r="DC317" s="32"/>
    </row>
    <row r="318" spans="1:107" s="33" customFormat="1" ht="30" customHeight="1">
      <c r="A318" s="71"/>
      <c r="D318" s="29"/>
      <c r="F318" s="29"/>
      <c r="G318" s="29"/>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c r="BJ318" s="32"/>
      <c r="BK318" s="32"/>
      <c r="BL318" s="32"/>
      <c r="BM318" s="32"/>
      <c r="BN318" s="32"/>
      <c r="BO318" s="32"/>
      <c r="BP318" s="32"/>
      <c r="BQ318" s="32"/>
      <c r="BR318" s="32"/>
      <c r="BS318" s="32"/>
      <c r="BT318" s="32"/>
      <c r="BU318" s="32"/>
      <c r="BV318" s="32"/>
      <c r="BW318" s="32"/>
      <c r="BX318" s="32"/>
      <c r="BY318" s="32"/>
      <c r="BZ318" s="32"/>
      <c r="CA318" s="32"/>
      <c r="CB318" s="32"/>
      <c r="CC318" s="32"/>
      <c r="CD318" s="32"/>
      <c r="CE318" s="32"/>
      <c r="CF318" s="32"/>
      <c r="CG318" s="32"/>
      <c r="CH318" s="32"/>
      <c r="CI318" s="32"/>
      <c r="CJ318" s="32"/>
      <c r="CK318" s="32"/>
      <c r="CL318" s="32"/>
      <c r="CM318" s="32"/>
      <c r="CN318" s="32"/>
      <c r="CO318" s="32"/>
      <c r="CP318" s="32"/>
      <c r="CQ318" s="32"/>
      <c r="CR318" s="32"/>
      <c r="CS318" s="32"/>
      <c r="CT318" s="32"/>
      <c r="CU318" s="32"/>
      <c r="CV318" s="32"/>
      <c r="CW318" s="32"/>
      <c r="CX318" s="32"/>
      <c r="CY318" s="32"/>
      <c r="CZ318" s="32"/>
      <c r="DA318" s="32"/>
      <c r="DB318" s="32"/>
      <c r="DC318" s="32"/>
    </row>
    <row r="319" spans="1:107" s="33" customFormat="1" ht="30" customHeight="1">
      <c r="A319" s="71"/>
      <c r="D319" s="29"/>
      <c r="F319" s="29"/>
      <c r="G319" s="29"/>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32"/>
      <c r="BP319" s="32"/>
      <c r="BQ319" s="32"/>
      <c r="BR319" s="32"/>
      <c r="BS319" s="32"/>
      <c r="BT319" s="32"/>
      <c r="BU319" s="32"/>
      <c r="BV319" s="32"/>
      <c r="BW319" s="32"/>
      <c r="BX319" s="32"/>
      <c r="BY319" s="32"/>
      <c r="BZ319" s="32"/>
      <c r="CA319" s="32"/>
      <c r="CB319" s="32"/>
      <c r="CC319" s="32"/>
      <c r="CD319" s="32"/>
      <c r="CE319" s="32"/>
      <c r="CF319" s="32"/>
      <c r="CG319" s="32"/>
      <c r="CH319" s="32"/>
      <c r="CI319" s="32"/>
      <c r="CJ319" s="32"/>
      <c r="CK319" s="32"/>
      <c r="CL319" s="32"/>
      <c r="CM319" s="32"/>
      <c r="CN319" s="32"/>
      <c r="CO319" s="32"/>
      <c r="CP319" s="32"/>
      <c r="CQ319" s="32"/>
      <c r="CR319" s="32"/>
      <c r="CS319" s="32"/>
      <c r="CT319" s="32"/>
      <c r="CU319" s="32"/>
      <c r="CV319" s="32"/>
      <c r="CW319" s="32"/>
      <c r="CX319" s="32"/>
      <c r="CY319" s="32"/>
      <c r="CZ319" s="32"/>
      <c r="DA319" s="32"/>
      <c r="DB319" s="32"/>
      <c r="DC319" s="32"/>
    </row>
    <row r="320" spans="1:107" s="33" customFormat="1" ht="30" customHeight="1">
      <c r="A320" s="71"/>
      <c r="D320" s="29"/>
      <c r="F320" s="29"/>
      <c r="G320" s="29"/>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c r="BJ320" s="32"/>
      <c r="BK320" s="32"/>
      <c r="BL320" s="32"/>
      <c r="BM320" s="32"/>
      <c r="BN320" s="32"/>
      <c r="BO320" s="32"/>
      <c r="BP320" s="32"/>
      <c r="BQ320" s="32"/>
      <c r="BR320" s="32"/>
      <c r="BS320" s="32"/>
      <c r="BT320" s="32"/>
      <c r="BU320" s="32"/>
      <c r="BV320" s="32"/>
      <c r="BW320" s="32"/>
      <c r="BX320" s="32"/>
      <c r="BY320" s="32"/>
      <c r="BZ320" s="32"/>
      <c r="CA320" s="32"/>
      <c r="CB320" s="32"/>
      <c r="CC320" s="32"/>
      <c r="CD320" s="32"/>
      <c r="CE320" s="32"/>
      <c r="CF320" s="32"/>
      <c r="CG320" s="32"/>
      <c r="CH320" s="32"/>
      <c r="CI320" s="32"/>
      <c r="CJ320" s="32"/>
      <c r="CK320" s="32"/>
      <c r="CL320" s="32"/>
      <c r="CM320" s="32"/>
      <c r="CN320" s="32"/>
      <c r="CO320" s="32"/>
      <c r="CP320" s="32"/>
      <c r="CQ320" s="32"/>
      <c r="CR320" s="32"/>
      <c r="CS320" s="32"/>
      <c r="CT320" s="32"/>
      <c r="CU320" s="32"/>
      <c r="CV320" s="32"/>
      <c r="CW320" s="32"/>
      <c r="CX320" s="32"/>
      <c r="CY320" s="32"/>
      <c r="CZ320" s="32"/>
      <c r="DA320" s="32"/>
      <c r="DB320" s="32"/>
      <c r="DC320" s="32"/>
    </row>
    <row r="321" spans="1:107" s="33" customFormat="1" ht="30" customHeight="1">
      <c r="A321" s="71"/>
      <c r="D321" s="29"/>
      <c r="F321" s="29"/>
      <c r="G321" s="29"/>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c r="BZ321" s="32"/>
      <c r="CA321" s="32"/>
      <c r="CB321" s="32"/>
      <c r="CC321" s="32"/>
      <c r="CD321" s="32"/>
      <c r="CE321" s="32"/>
      <c r="CF321" s="32"/>
      <c r="CG321" s="32"/>
      <c r="CH321" s="32"/>
      <c r="CI321" s="32"/>
      <c r="CJ321" s="32"/>
      <c r="CK321" s="32"/>
      <c r="CL321" s="32"/>
      <c r="CM321" s="32"/>
      <c r="CN321" s="32"/>
      <c r="CO321" s="32"/>
      <c r="CP321" s="32"/>
      <c r="CQ321" s="32"/>
      <c r="CR321" s="32"/>
      <c r="CS321" s="32"/>
      <c r="CT321" s="32"/>
      <c r="CU321" s="32"/>
      <c r="CV321" s="32"/>
      <c r="CW321" s="32"/>
      <c r="CX321" s="32"/>
      <c r="CY321" s="32"/>
      <c r="CZ321" s="32"/>
      <c r="DA321" s="32"/>
      <c r="DB321" s="32"/>
      <c r="DC321" s="32"/>
    </row>
    <row r="322" spans="1:107" s="33" customFormat="1" ht="30" customHeight="1">
      <c r="A322" s="71"/>
      <c r="D322" s="29"/>
      <c r="F322" s="29"/>
      <c r="G322" s="29"/>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c r="BR322" s="32"/>
      <c r="BS322" s="32"/>
      <c r="BT322" s="32"/>
      <c r="BU322" s="32"/>
      <c r="BV322" s="32"/>
      <c r="BW322" s="32"/>
      <c r="BX322" s="32"/>
      <c r="BY322" s="32"/>
      <c r="BZ322" s="32"/>
      <c r="CA322" s="32"/>
      <c r="CB322" s="32"/>
      <c r="CC322" s="32"/>
      <c r="CD322" s="32"/>
      <c r="CE322" s="32"/>
      <c r="CF322" s="32"/>
      <c r="CG322" s="32"/>
      <c r="CH322" s="32"/>
      <c r="CI322" s="32"/>
      <c r="CJ322" s="32"/>
      <c r="CK322" s="32"/>
      <c r="CL322" s="32"/>
      <c r="CM322" s="32"/>
      <c r="CN322" s="32"/>
      <c r="CO322" s="32"/>
      <c r="CP322" s="32"/>
      <c r="CQ322" s="32"/>
      <c r="CR322" s="32"/>
      <c r="CS322" s="32"/>
      <c r="CT322" s="32"/>
      <c r="CU322" s="32"/>
      <c r="CV322" s="32"/>
      <c r="CW322" s="32"/>
      <c r="CX322" s="32"/>
      <c r="CY322" s="32"/>
      <c r="CZ322" s="32"/>
      <c r="DA322" s="32"/>
      <c r="DB322" s="32"/>
      <c r="DC322" s="32"/>
    </row>
    <row r="323" spans="1:107" s="33" customFormat="1" ht="30" customHeight="1">
      <c r="A323" s="71"/>
      <c r="D323" s="29"/>
      <c r="F323" s="29"/>
      <c r="G323" s="29"/>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G323" s="32"/>
      <c r="CH323" s="32"/>
      <c r="CI323" s="32"/>
      <c r="CJ323" s="32"/>
      <c r="CK323" s="32"/>
      <c r="CL323" s="32"/>
      <c r="CM323" s="32"/>
      <c r="CN323" s="32"/>
      <c r="CO323" s="32"/>
      <c r="CP323" s="32"/>
      <c r="CQ323" s="32"/>
      <c r="CR323" s="32"/>
      <c r="CS323" s="32"/>
      <c r="CT323" s="32"/>
      <c r="CU323" s="32"/>
      <c r="CV323" s="32"/>
      <c r="CW323" s="32"/>
      <c r="CX323" s="32"/>
      <c r="CY323" s="32"/>
      <c r="CZ323" s="32"/>
      <c r="DA323" s="32"/>
      <c r="DB323" s="32"/>
      <c r="DC323" s="32"/>
    </row>
    <row r="324" spans="1:107" s="33" customFormat="1" ht="30" customHeight="1">
      <c r="A324" s="71"/>
      <c r="D324" s="29"/>
      <c r="F324" s="29"/>
      <c r="G324" s="29"/>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2"/>
      <c r="BW324" s="32"/>
      <c r="BX324" s="32"/>
      <c r="BY324" s="32"/>
      <c r="BZ324" s="32"/>
      <c r="CA324" s="32"/>
      <c r="CB324" s="32"/>
      <c r="CC324" s="32"/>
      <c r="CD324" s="32"/>
      <c r="CE324" s="32"/>
      <c r="CF324" s="32"/>
      <c r="CG324" s="32"/>
      <c r="CH324" s="32"/>
      <c r="CI324" s="32"/>
      <c r="CJ324" s="32"/>
      <c r="CK324" s="32"/>
      <c r="CL324" s="32"/>
      <c r="CM324" s="32"/>
      <c r="CN324" s="32"/>
      <c r="CO324" s="32"/>
      <c r="CP324" s="32"/>
      <c r="CQ324" s="32"/>
      <c r="CR324" s="32"/>
      <c r="CS324" s="32"/>
      <c r="CT324" s="32"/>
      <c r="CU324" s="32"/>
      <c r="CV324" s="32"/>
      <c r="CW324" s="32"/>
      <c r="CX324" s="32"/>
      <c r="CY324" s="32"/>
      <c r="CZ324" s="32"/>
      <c r="DA324" s="32"/>
      <c r="DB324" s="32"/>
      <c r="DC324" s="32"/>
    </row>
    <row r="325" spans="1:107" s="33" customFormat="1" ht="30" customHeight="1">
      <c r="A325" s="71"/>
      <c r="D325" s="29"/>
      <c r="F325" s="29"/>
      <c r="G325" s="29"/>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c r="BR325" s="32"/>
      <c r="BS325" s="32"/>
      <c r="BT325" s="32"/>
      <c r="BU325" s="32"/>
      <c r="BV325" s="32"/>
      <c r="BW325" s="32"/>
      <c r="BX325" s="32"/>
      <c r="BY325" s="32"/>
      <c r="BZ325" s="32"/>
      <c r="CA325" s="32"/>
      <c r="CB325" s="32"/>
      <c r="CC325" s="32"/>
      <c r="CD325" s="32"/>
      <c r="CE325" s="32"/>
      <c r="CF325" s="32"/>
      <c r="CG325" s="32"/>
      <c r="CH325" s="32"/>
      <c r="CI325" s="32"/>
      <c r="CJ325" s="32"/>
      <c r="CK325" s="32"/>
      <c r="CL325" s="32"/>
      <c r="CM325" s="32"/>
      <c r="CN325" s="32"/>
      <c r="CO325" s="32"/>
      <c r="CP325" s="32"/>
      <c r="CQ325" s="32"/>
      <c r="CR325" s="32"/>
      <c r="CS325" s="32"/>
      <c r="CT325" s="32"/>
      <c r="CU325" s="32"/>
      <c r="CV325" s="32"/>
      <c r="CW325" s="32"/>
      <c r="CX325" s="32"/>
      <c r="CY325" s="32"/>
      <c r="CZ325" s="32"/>
      <c r="DA325" s="32"/>
      <c r="DB325" s="32"/>
      <c r="DC325" s="32"/>
    </row>
    <row r="326" spans="1:107" s="33" customFormat="1" ht="30" customHeight="1">
      <c r="A326" s="71"/>
      <c r="D326" s="29"/>
      <c r="F326" s="29"/>
      <c r="G326" s="29"/>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c r="BT326" s="32"/>
      <c r="BU326" s="32"/>
      <c r="BV326" s="32"/>
      <c r="BW326" s="32"/>
      <c r="BX326" s="32"/>
      <c r="BY326" s="32"/>
      <c r="BZ326" s="32"/>
      <c r="CA326" s="32"/>
      <c r="CB326" s="32"/>
      <c r="CC326" s="32"/>
      <c r="CD326" s="32"/>
      <c r="CE326" s="32"/>
      <c r="CF326" s="32"/>
      <c r="CG326" s="32"/>
      <c r="CH326" s="32"/>
      <c r="CI326" s="32"/>
      <c r="CJ326" s="32"/>
      <c r="CK326" s="32"/>
      <c r="CL326" s="32"/>
      <c r="CM326" s="32"/>
      <c r="CN326" s="32"/>
      <c r="CO326" s="32"/>
      <c r="CP326" s="32"/>
      <c r="CQ326" s="32"/>
      <c r="CR326" s="32"/>
      <c r="CS326" s="32"/>
      <c r="CT326" s="32"/>
      <c r="CU326" s="32"/>
      <c r="CV326" s="32"/>
      <c r="CW326" s="32"/>
      <c r="CX326" s="32"/>
      <c r="CY326" s="32"/>
      <c r="CZ326" s="32"/>
      <c r="DA326" s="32"/>
      <c r="DB326" s="32"/>
      <c r="DC326" s="32"/>
    </row>
    <row r="327" spans="1:107" s="33" customFormat="1" ht="30" customHeight="1">
      <c r="A327" s="71"/>
      <c r="D327" s="29"/>
      <c r="F327" s="29"/>
      <c r="G327" s="29"/>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c r="BJ327" s="32"/>
      <c r="BK327" s="32"/>
      <c r="BL327" s="32"/>
      <c r="BM327" s="32"/>
      <c r="BN327" s="32"/>
      <c r="BO327" s="32"/>
      <c r="BP327" s="32"/>
      <c r="BQ327" s="32"/>
      <c r="BR327" s="32"/>
      <c r="BS327" s="32"/>
      <c r="BT327" s="32"/>
      <c r="BU327" s="32"/>
      <c r="BV327" s="32"/>
      <c r="BW327" s="32"/>
      <c r="BX327" s="32"/>
      <c r="BY327" s="32"/>
      <c r="BZ327" s="32"/>
      <c r="CA327" s="32"/>
      <c r="CB327" s="32"/>
      <c r="CC327" s="32"/>
      <c r="CD327" s="32"/>
      <c r="CE327" s="32"/>
      <c r="CF327" s="32"/>
      <c r="CG327" s="32"/>
      <c r="CH327" s="32"/>
      <c r="CI327" s="32"/>
      <c r="CJ327" s="32"/>
      <c r="CK327" s="32"/>
      <c r="CL327" s="32"/>
      <c r="CM327" s="32"/>
      <c r="CN327" s="32"/>
      <c r="CO327" s="32"/>
      <c r="CP327" s="32"/>
      <c r="CQ327" s="32"/>
      <c r="CR327" s="32"/>
      <c r="CS327" s="32"/>
      <c r="CT327" s="32"/>
      <c r="CU327" s="32"/>
      <c r="CV327" s="32"/>
      <c r="CW327" s="32"/>
      <c r="CX327" s="32"/>
      <c r="CY327" s="32"/>
      <c r="CZ327" s="32"/>
      <c r="DA327" s="32"/>
      <c r="DB327" s="32"/>
      <c r="DC327" s="32"/>
    </row>
    <row r="328" spans="1:107" s="33" customFormat="1" ht="30" customHeight="1">
      <c r="A328" s="71"/>
      <c r="D328" s="29"/>
      <c r="F328" s="29"/>
      <c r="G328" s="29"/>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32"/>
      <c r="BP328" s="32"/>
      <c r="BQ328" s="32"/>
      <c r="BR328" s="32"/>
      <c r="BS328" s="32"/>
      <c r="BT328" s="32"/>
      <c r="BU328" s="32"/>
      <c r="BV328" s="32"/>
      <c r="BW328" s="32"/>
      <c r="BX328" s="32"/>
      <c r="BY328" s="32"/>
      <c r="BZ328" s="32"/>
      <c r="CA328" s="32"/>
      <c r="CB328" s="32"/>
      <c r="CC328" s="32"/>
      <c r="CD328" s="32"/>
      <c r="CE328" s="32"/>
      <c r="CF328" s="32"/>
      <c r="CG328" s="32"/>
      <c r="CH328" s="32"/>
      <c r="CI328" s="32"/>
      <c r="CJ328" s="32"/>
      <c r="CK328" s="32"/>
      <c r="CL328" s="32"/>
      <c r="CM328" s="32"/>
      <c r="CN328" s="32"/>
      <c r="CO328" s="32"/>
      <c r="CP328" s="32"/>
      <c r="CQ328" s="32"/>
      <c r="CR328" s="32"/>
      <c r="CS328" s="32"/>
      <c r="CT328" s="32"/>
      <c r="CU328" s="32"/>
      <c r="CV328" s="32"/>
      <c r="CW328" s="32"/>
      <c r="CX328" s="32"/>
      <c r="CY328" s="32"/>
      <c r="CZ328" s="32"/>
      <c r="DA328" s="32"/>
      <c r="DB328" s="32"/>
      <c r="DC328" s="32"/>
    </row>
    <row r="329" spans="1:107" s="33" customFormat="1" ht="30" customHeight="1">
      <c r="A329" s="71"/>
      <c r="D329" s="29"/>
      <c r="F329" s="29"/>
      <c r="G329" s="29"/>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c r="BR329" s="32"/>
      <c r="BS329" s="32"/>
      <c r="BT329" s="32"/>
      <c r="BU329" s="32"/>
      <c r="BV329" s="32"/>
      <c r="BW329" s="32"/>
      <c r="BX329" s="32"/>
      <c r="BY329" s="32"/>
      <c r="BZ329" s="32"/>
      <c r="CA329" s="32"/>
      <c r="CB329" s="32"/>
      <c r="CC329" s="32"/>
      <c r="CD329" s="32"/>
      <c r="CE329" s="32"/>
      <c r="CF329" s="32"/>
      <c r="CG329" s="32"/>
      <c r="CH329" s="32"/>
      <c r="CI329" s="32"/>
      <c r="CJ329" s="32"/>
      <c r="CK329" s="32"/>
      <c r="CL329" s="32"/>
      <c r="CM329" s="32"/>
      <c r="CN329" s="32"/>
      <c r="CO329" s="32"/>
      <c r="CP329" s="32"/>
      <c r="CQ329" s="32"/>
      <c r="CR329" s="32"/>
      <c r="CS329" s="32"/>
      <c r="CT329" s="32"/>
      <c r="CU329" s="32"/>
      <c r="CV329" s="32"/>
      <c r="CW329" s="32"/>
      <c r="CX329" s="32"/>
      <c r="CY329" s="32"/>
      <c r="CZ329" s="32"/>
      <c r="DA329" s="32"/>
      <c r="DB329" s="32"/>
      <c r="DC329" s="32"/>
    </row>
    <row r="330" spans="1:107" s="33" customFormat="1" ht="30" customHeight="1">
      <c r="A330" s="71"/>
      <c r="D330" s="29"/>
      <c r="F330" s="29"/>
      <c r="G330" s="29"/>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BI330" s="32"/>
      <c r="BJ330" s="32"/>
      <c r="BK330" s="32"/>
      <c r="BL330" s="32"/>
      <c r="BM330" s="32"/>
      <c r="BN330" s="32"/>
      <c r="BO330" s="32"/>
      <c r="BP330" s="32"/>
      <c r="BQ330" s="32"/>
      <c r="BR330" s="32"/>
      <c r="BS330" s="32"/>
      <c r="BT330" s="32"/>
      <c r="BU330" s="32"/>
      <c r="BV330" s="32"/>
      <c r="BW330" s="32"/>
      <c r="BX330" s="32"/>
      <c r="BY330" s="32"/>
      <c r="BZ330" s="32"/>
      <c r="CA330" s="32"/>
      <c r="CB330" s="32"/>
      <c r="CC330" s="32"/>
      <c r="CD330" s="32"/>
      <c r="CE330" s="32"/>
      <c r="CF330" s="32"/>
      <c r="CG330" s="32"/>
      <c r="CH330" s="32"/>
      <c r="CI330" s="32"/>
      <c r="CJ330" s="32"/>
      <c r="CK330" s="32"/>
      <c r="CL330" s="32"/>
      <c r="CM330" s="32"/>
      <c r="CN330" s="32"/>
      <c r="CO330" s="32"/>
      <c r="CP330" s="32"/>
      <c r="CQ330" s="32"/>
      <c r="CR330" s="32"/>
      <c r="CS330" s="32"/>
      <c r="CT330" s="32"/>
      <c r="CU330" s="32"/>
      <c r="CV330" s="32"/>
      <c r="CW330" s="32"/>
      <c r="CX330" s="32"/>
      <c r="CY330" s="32"/>
      <c r="CZ330" s="32"/>
      <c r="DA330" s="32"/>
      <c r="DB330" s="32"/>
      <c r="DC330" s="32"/>
    </row>
    <row r="331" spans="1:107" s="33" customFormat="1" ht="30" customHeight="1">
      <c r="A331" s="71"/>
      <c r="D331" s="29"/>
      <c r="F331" s="29"/>
      <c r="G331" s="29"/>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c r="BI331" s="32"/>
      <c r="BJ331" s="32"/>
      <c r="BK331" s="32"/>
      <c r="BL331" s="32"/>
      <c r="BM331" s="32"/>
      <c r="BN331" s="32"/>
      <c r="BO331" s="32"/>
      <c r="BP331" s="32"/>
      <c r="BQ331" s="32"/>
      <c r="BR331" s="32"/>
      <c r="BS331" s="32"/>
      <c r="BT331" s="32"/>
      <c r="BU331" s="32"/>
      <c r="BV331" s="32"/>
      <c r="BW331" s="32"/>
      <c r="BX331" s="32"/>
      <c r="BY331" s="32"/>
      <c r="BZ331" s="32"/>
      <c r="CA331" s="32"/>
      <c r="CB331" s="32"/>
      <c r="CC331" s="32"/>
      <c r="CD331" s="32"/>
      <c r="CE331" s="32"/>
      <c r="CF331" s="32"/>
      <c r="CG331" s="32"/>
      <c r="CH331" s="32"/>
      <c r="CI331" s="32"/>
      <c r="CJ331" s="32"/>
      <c r="CK331" s="32"/>
      <c r="CL331" s="32"/>
      <c r="CM331" s="32"/>
      <c r="CN331" s="32"/>
      <c r="CO331" s="32"/>
      <c r="CP331" s="32"/>
      <c r="CQ331" s="32"/>
      <c r="CR331" s="32"/>
      <c r="CS331" s="32"/>
      <c r="CT331" s="32"/>
      <c r="CU331" s="32"/>
      <c r="CV331" s="32"/>
      <c r="CW331" s="32"/>
      <c r="CX331" s="32"/>
      <c r="CY331" s="32"/>
      <c r="CZ331" s="32"/>
      <c r="DA331" s="32"/>
      <c r="DB331" s="32"/>
      <c r="DC331" s="32"/>
    </row>
    <row r="332" spans="1:107" s="33" customFormat="1" ht="30" customHeight="1">
      <c r="A332" s="71"/>
      <c r="D332" s="29"/>
      <c r="F332" s="29"/>
      <c r="G332" s="29"/>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c r="BI332" s="32"/>
      <c r="BJ332" s="32"/>
      <c r="BK332" s="32"/>
      <c r="BL332" s="32"/>
      <c r="BM332" s="32"/>
      <c r="BN332" s="32"/>
      <c r="BO332" s="32"/>
      <c r="BP332" s="32"/>
      <c r="BQ332" s="32"/>
      <c r="BR332" s="32"/>
      <c r="BS332" s="32"/>
      <c r="BT332" s="32"/>
      <c r="BU332" s="32"/>
      <c r="BV332" s="32"/>
      <c r="BW332" s="32"/>
      <c r="BX332" s="32"/>
      <c r="BY332" s="32"/>
      <c r="BZ332" s="32"/>
      <c r="CA332" s="32"/>
      <c r="CB332" s="32"/>
      <c r="CC332" s="32"/>
      <c r="CD332" s="32"/>
      <c r="CE332" s="32"/>
      <c r="CF332" s="32"/>
      <c r="CG332" s="32"/>
      <c r="CH332" s="32"/>
      <c r="CI332" s="32"/>
      <c r="CJ332" s="32"/>
      <c r="CK332" s="32"/>
      <c r="CL332" s="32"/>
      <c r="CM332" s="32"/>
      <c r="CN332" s="32"/>
      <c r="CO332" s="32"/>
      <c r="CP332" s="32"/>
      <c r="CQ332" s="32"/>
      <c r="CR332" s="32"/>
      <c r="CS332" s="32"/>
      <c r="CT332" s="32"/>
      <c r="CU332" s="32"/>
      <c r="CV332" s="32"/>
      <c r="CW332" s="32"/>
      <c r="CX332" s="32"/>
      <c r="CY332" s="32"/>
      <c r="CZ332" s="32"/>
      <c r="DA332" s="32"/>
      <c r="DB332" s="32"/>
      <c r="DC332" s="32"/>
    </row>
    <row r="333" spans="1:107" s="33" customFormat="1" ht="30" customHeight="1">
      <c r="A333" s="71"/>
      <c r="D333" s="29"/>
      <c r="F333" s="29"/>
      <c r="G333" s="29"/>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c r="BK333" s="32"/>
      <c r="BL333" s="32"/>
      <c r="BM333" s="32"/>
      <c r="BN333" s="32"/>
      <c r="BO333" s="32"/>
      <c r="BP333" s="32"/>
      <c r="BQ333" s="32"/>
      <c r="BR333" s="32"/>
      <c r="BS333" s="32"/>
      <c r="BT333" s="32"/>
      <c r="BU333" s="32"/>
      <c r="BV333" s="32"/>
      <c r="BW333" s="32"/>
      <c r="BX333" s="32"/>
      <c r="BY333" s="32"/>
      <c r="BZ333" s="32"/>
      <c r="CA333" s="32"/>
      <c r="CB333" s="32"/>
      <c r="CC333" s="32"/>
      <c r="CD333" s="32"/>
      <c r="CE333" s="32"/>
      <c r="CF333" s="32"/>
      <c r="CG333" s="32"/>
      <c r="CH333" s="32"/>
      <c r="CI333" s="32"/>
      <c r="CJ333" s="32"/>
      <c r="CK333" s="32"/>
      <c r="CL333" s="32"/>
      <c r="CM333" s="32"/>
      <c r="CN333" s="32"/>
      <c r="CO333" s="32"/>
      <c r="CP333" s="32"/>
      <c r="CQ333" s="32"/>
      <c r="CR333" s="32"/>
      <c r="CS333" s="32"/>
      <c r="CT333" s="32"/>
      <c r="CU333" s="32"/>
      <c r="CV333" s="32"/>
      <c r="CW333" s="32"/>
      <c r="CX333" s="32"/>
      <c r="CY333" s="32"/>
      <c r="CZ333" s="32"/>
      <c r="DA333" s="32"/>
      <c r="DB333" s="32"/>
      <c r="DC333" s="32"/>
    </row>
    <row r="334" spans="1:107" s="33" customFormat="1" ht="30" customHeight="1">
      <c r="A334" s="71"/>
      <c r="D334" s="29"/>
      <c r="F334" s="29"/>
      <c r="G334" s="29"/>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c r="BJ334" s="32"/>
      <c r="BK334" s="32"/>
      <c r="BL334" s="32"/>
      <c r="BM334" s="32"/>
      <c r="BN334" s="32"/>
      <c r="BO334" s="32"/>
      <c r="BP334" s="32"/>
      <c r="BQ334" s="32"/>
      <c r="BR334" s="32"/>
      <c r="BS334" s="32"/>
      <c r="BT334" s="32"/>
      <c r="BU334" s="32"/>
      <c r="BV334" s="32"/>
      <c r="BW334" s="32"/>
      <c r="BX334" s="32"/>
      <c r="BY334" s="32"/>
      <c r="BZ334" s="32"/>
      <c r="CA334" s="32"/>
      <c r="CB334" s="32"/>
      <c r="CC334" s="32"/>
      <c r="CD334" s="32"/>
      <c r="CE334" s="32"/>
      <c r="CF334" s="32"/>
      <c r="CG334" s="32"/>
      <c r="CH334" s="32"/>
      <c r="CI334" s="32"/>
      <c r="CJ334" s="32"/>
      <c r="CK334" s="32"/>
      <c r="CL334" s="32"/>
      <c r="CM334" s="32"/>
      <c r="CN334" s="32"/>
      <c r="CO334" s="32"/>
      <c r="CP334" s="32"/>
      <c r="CQ334" s="32"/>
      <c r="CR334" s="32"/>
      <c r="CS334" s="32"/>
      <c r="CT334" s="32"/>
      <c r="CU334" s="32"/>
      <c r="CV334" s="32"/>
      <c r="CW334" s="32"/>
      <c r="CX334" s="32"/>
      <c r="CY334" s="32"/>
      <c r="CZ334" s="32"/>
      <c r="DA334" s="32"/>
      <c r="DB334" s="32"/>
      <c r="DC334" s="32"/>
    </row>
    <row r="335" spans="1:107" s="33" customFormat="1" ht="30" customHeight="1">
      <c r="A335" s="71"/>
      <c r="D335" s="29"/>
      <c r="F335" s="29"/>
      <c r="G335" s="29"/>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c r="BI335" s="32"/>
      <c r="BJ335" s="32"/>
      <c r="BK335" s="32"/>
      <c r="BL335" s="32"/>
      <c r="BM335" s="32"/>
      <c r="BN335" s="32"/>
      <c r="BO335" s="32"/>
      <c r="BP335" s="32"/>
      <c r="BQ335" s="32"/>
      <c r="BR335" s="32"/>
      <c r="BS335" s="32"/>
      <c r="BT335" s="32"/>
      <c r="BU335" s="32"/>
      <c r="BV335" s="32"/>
      <c r="BW335" s="32"/>
      <c r="BX335" s="32"/>
      <c r="BY335" s="32"/>
      <c r="BZ335" s="32"/>
      <c r="CA335" s="32"/>
      <c r="CB335" s="32"/>
      <c r="CC335" s="32"/>
      <c r="CD335" s="32"/>
      <c r="CE335" s="32"/>
      <c r="CF335" s="32"/>
      <c r="CG335" s="32"/>
      <c r="CH335" s="32"/>
      <c r="CI335" s="32"/>
      <c r="CJ335" s="32"/>
      <c r="CK335" s="32"/>
      <c r="CL335" s="32"/>
      <c r="CM335" s="32"/>
      <c r="CN335" s="32"/>
      <c r="CO335" s="32"/>
      <c r="CP335" s="32"/>
      <c r="CQ335" s="32"/>
      <c r="CR335" s="32"/>
      <c r="CS335" s="32"/>
      <c r="CT335" s="32"/>
      <c r="CU335" s="32"/>
      <c r="CV335" s="32"/>
      <c r="CW335" s="32"/>
      <c r="CX335" s="32"/>
      <c r="CY335" s="32"/>
      <c r="CZ335" s="32"/>
      <c r="DA335" s="32"/>
      <c r="DB335" s="32"/>
      <c r="DC335" s="32"/>
    </row>
    <row r="336" spans="1:107" s="33" customFormat="1" ht="30" customHeight="1">
      <c r="A336" s="71"/>
      <c r="D336" s="29"/>
      <c r="F336" s="29"/>
      <c r="G336" s="29"/>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c r="BJ336" s="32"/>
      <c r="BK336" s="32"/>
      <c r="BL336" s="32"/>
      <c r="BM336" s="32"/>
      <c r="BN336" s="32"/>
      <c r="BO336" s="32"/>
      <c r="BP336" s="32"/>
      <c r="BQ336" s="32"/>
      <c r="BR336" s="32"/>
      <c r="BS336" s="32"/>
      <c r="BT336" s="32"/>
      <c r="BU336" s="32"/>
      <c r="BV336" s="32"/>
      <c r="BW336" s="32"/>
      <c r="BX336" s="32"/>
      <c r="BY336" s="32"/>
      <c r="BZ336" s="32"/>
      <c r="CA336" s="32"/>
      <c r="CB336" s="32"/>
      <c r="CC336" s="32"/>
      <c r="CD336" s="32"/>
      <c r="CE336" s="32"/>
      <c r="CF336" s="32"/>
      <c r="CG336" s="32"/>
      <c r="CH336" s="32"/>
      <c r="CI336" s="32"/>
      <c r="CJ336" s="32"/>
      <c r="CK336" s="32"/>
      <c r="CL336" s="32"/>
      <c r="CM336" s="32"/>
      <c r="CN336" s="32"/>
      <c r="CO336" s="32"/>
      <c r="CP336" s="32"/>
      <c r="CQ336" s="32"/>
      <c r="CR336" s="32"/>
      <c r="CS336" s="32"/>
      <c r="CT336" s="32"/>
      <c r="CU336" s="32"/>
      <c r="CV336" s="32"/>
      <c r="CW336" s="32"/>
      <c r="CX336" s="32"/>
      <c r="CY336" s="32"/>
      <c r="CZ336" s="32"/>
      <c r="DA336" s="32"/>
      <c r="DB336" s="32"/>
      <c r="DC336" s="32"/>
    </row>
    <row r="337" spans="1:107" s="33" customFormat="1" ht="30" customHeight="1">
      <c r="A337" s="71"/>
      <c r="D337" s="29"/>
      <c r="F337" s="29"/>
      <c r="G337" s="29"/>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c r="BI337" s="32"/>
      <c r="BJ337" s="32"/>
      <c r="BK337" s="32"/>
      <c r="BL337" s="32"/>
      <c r="BM337" s="32"/>
      <c r="BN337" s="32"/>
      <c r="BO337" s="32"/>
      <c r="BP337" s="32"/>
      <c r="BQ337" s="32"/>
      <c r="BR337" s="32"/>
      <c r="BS337" s="32"/>
      <c r="BT337" s="32"/>
      <c r="BU337" s="32"/>
      <c r="BV337" s="32"/>
      <c r="BW337" s="32"/>
      <c r="BX337" s="32"/>
      <c r="BY337" s="32"/>
      <c r="BZ337" s="32"/>
      <c r="CA337" s="32"/>
      <c r="CB337" s="32"/>
      <c r="CC337" s="32"/>
      <c r="CD337" s="32"/>
      <c r="CE337" s="32"/>
      <c r="CF337" s="32"/>
      <c r="CG337" s="32"/>
      <c r="CH337" s="32"/>
      <c r="CI337" s="32"/>
      <c r="CJ337" s="32"/>
      <c r="CK337" s="32"/>
      <c r="CL337" s="32"/>
      <c r="CM337" s="32"/>
      <c r="CN337" s="32"/>
      <c r="CO337" s="32"/>
      <c r="CP337" s="32"/>
      <c r="CQ337" s="32"/>
      <c r="CR337" s="32"/>
      <c r="CS337" s="32"/>
      <c r="CT337" s="32"/>
      <c r="CU337" s="32"/>
      <c r="CV337" s="32"/>
      <c r="CW337" s="32"/>
      <c r="CX337" s="32"/>
      <c r="CY337" s="32"/>
      <c r="CZ337" s="32"/>
      <c r="DA337" s="32"/>
      <c r="DB337" s="32"/>
      <c r="DC337" s="32"/>
    </row>
    <row r="338" spans="1:107" s="33" customFormat="1" ht="30" customHeight="1">
      <c r="A338" s="71"/>
      <c r="D338" s="29"/>
      <c r="F338" s="29"/>
      <c r="G338" s="29"/>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c r="BI338" s="32"/>
      <c r="BJ338" s="32"/>
      <c r="BK338" s="32"/>
      <c r="BL338" s="32"/>
      <c r="BM338" s="32"/>
      <c r="BN338" s="32"/>
      <c r="BO338" s="32"/>
      <c r="BP338" s="32"/>
      <c r="BQ338" s="32"/>
      <c r="BR338" s="32"/>
      <c r="BS338" s="32"/>
      <c r="BT338" s="32"/>
      <c r="BU338" s="32"/>
      <c r="BV338" s="32"/>
      <c r="BW338" s="32"/>
      <c r="BX338" s="32"/>
      <c r="BY338" s="32"/>
      <c r="BZ338" s="32"/>
      <c r="CA338" s="32"/>
      <c r="CB338" s="32"/>
      <c r="CC338" s="32"/>
      <c r="CD338" s="32"/>
      <c r="CE338" s="32"/>
      <c r="CF338" s="32"/>
      <c r="CG338" s="32"/>
      <c r="CH338" s="32"/>
      <c r="CI338" s="32"/>
      <c r="CJ338" s="32"/>
      <c r="CK338" s="32"/>
      <c r="CL338" s="32"/>
      <c r="CM338" s="32"/>
      <c r="CN338" s="32"/>
      <c r="CO338" s="32"/>
      <c r="CP338" s="32"/>
      <c r="CQ338" s="32"/>
      <c r="CR338" s="32"/>
      <c r="CS338" s="32"/>
      <c r="CT338" s="32"/>
      <c r="CU338" s="32"/>
      <c r="CV338" s="32"/>
      <c r="CW338" s="32"/>
      <c r="CX338" s="32"/>
      <c r="CY338" s="32"/>
      <c r="CZ338" s="32"/>
      <c r="DA338" s="32"/>
      <c r="DB338" s="32"/>
      <c r="DC338" s="32"/>
    </row>
    <row r="339" spans="1:107" s="33" customFormat="1" ht="30" customHeight="1">
      <c r="A339" s="71"/>
      <c r="D339" s="29"/>
      <c r="F339" s="29"/>
      <c r="G339" s="29"/>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c r="BI339" s="32"/>
      <c r="BJ339" s="32"/>
      <c r="BK339" s="32"/>
      <c r="BL339" s="32"/>
      <c r="BM339" s="32"/>
      <c r="BN339" s="32"/>
      <c r="BO339" s="32"/>
      <c r="BP339" s="32"/>
      <c r="BQ339" s="32"/>
      <c r="BR339" s="32"/>
      <c r="BS339" s="32"/>
      <c r="BT339" s="32"/>
      <c r="BU339" s="32"/>
      <c r="BV339" s="32"/>
      <c r="BW339" s="32"/>
      <c r="BX339" s="32"/>
      <c r="BY339" s="32"/>
      <c r="BZ339" s="32"/>
      <c r="CA339" s="32"/>
      <c r="CB339" s="32"/>
      <c r="CC339" s="32"/>
      <c r="CD339" s="32"/>
      <c r="CE339" s="32"/>
      <c r="CF339" s="32"/>
      <c r="CG339" s="32"/>
      <c r="CH339" s="32"/>
      <c r="CI339" s="32"/>
      <c r="CJ339" s="32"/>
      <c r="CK339" s="32"/>
      <c r="CL339" s="32"/>
      <c r="CM339" s="32"/>
      <c r="CN339" s="32"/>
      <c r="CO339" s="32"/>
      <c r="CP339" s="32"/>
      <c r="CQ339" s="32"/>
      <c r="CR339" s="32"/>
      <c r="CS339" s="32"/>
      <c r="CT339" s="32"/>
      <c r="CU339" s="32"/>
      <c r="CV339" s="32"/>
      <c r="CW339" s="32"/>
      <c r="CX339" s="32"/>
      <c r="CY339" s="32"/>
      <c r="CZ339" s="32"/>
      <c r="DA339" s="32"/>
      <c r="DB339" s="32"/>
      <c r="DC339" s="32"/>
    </row>
    <row r="340" spans="1:107" s="33" customFormat="1" ht="30" customHeight="1">
      <c r="A340" s="71"/>
      <c r="D340" s="29"/>
      <c r="F340" s="29"/>
      <c r="G340" s="29"/>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c r="BI340" s="32"/>
      <c r="BJ340" s="32"/>
      <c r="BK340" s="32"/>
      <c r="BL340" s="32"/>
      <c r="BM340" s="32"/>
      <c r="BN340" s="32"/>
      <c r="BO340" s="32"/>
      <c r="BP340" s="32"/>
      <c r="BQ340" s="32"/>
      <c r="BR340" s="32"/>
      <c r="BS340" s="32"/>
      <c r="BT340" s="32"/>
      <c r="BU340" s="32"/>
      <c r="BV340" s="32"/>
      <c r="BW340" s="32"/>
      <c r="BX340" s="32"/>
      <c r="BY340" s="32"/>
      <c r="BZ340" s="32"/>
      <c r="CA340" s="32"/>
      <c r="CB340" s="32"/>
      <c r="CC340" s="32"/>
      <c r="CD340" s="32"/>
      <c r="CE340" s="32"/>
      <c r="CF340" s="32"/>
      <c r="CG340" s="32"/>
      <c r="CH340" s="32"/>
      <c r="CI340" s="32"/>
      <c r="CJ340" s="32"/>
      <c r="CK340" s="32"/>
      <c r="CL340" s="32"/>
      <c r="CM340" s="32"/>
      <c r="CN340" s="32"/>
      <c r="CO340" s="32"/>
      <c r="CP340" s="32"/>
      <c r="CQ340" s="32"/>
      <c r="CR340" s="32"/>
      <c r="CS340" s="32"/>
      <c r="CT340" s="32"/>
      <c r="CU340" s="32"/>
      <c r="CV340" s="32"/>
      <c r="CW340" s="32"/>
      <c r="CX340" s="32"/>
      <c r="CY340" s="32"/>
      <c r="CZ340" s="32"/>
      <c r="DA340" s="32"/>
      <c r="DB340" s="32"/>
      <c r="DC340" s="32"/>
    </row>
    <row r="341" spans="1:107" s="33" customFormat="1" ht="30" customHeight="1">
      <c r="A341" s="71"/>
      <c r="D341" s="29"/>
      <c r="F341" s="29"/>
      <c r="G341" s="29"/>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c r="BI341" s="32"/>
      <c r="BJ341" s="32"/>
      <c r="BK341" s="32"/>
      <c r="BL341" s="32"/>
      <c r="BM341" s="32"/>
      <c r="BN341" s="32"/>
      <c r="BO341" s="32"/>
      <c r="BP341" s="32"/>
      <c r="BQ341" s="32"/>
      <c r="BR341" s="32"/>
      <c r="BS341" s="32"/>
      <c r="BT341" s="32"/>
      <c r="BU341" s="32"/>
      <c r="BV341" s="32"/>
      <c r="BW341" s="32"/>
      <c r="BX341" s="32"/>
      <c r="BY341" s="32"/>
      <c r="BZ341" s="32"/>
      <c r="CA341" s="32"/>
      <c r="CB341" s="32"/>
      <c r="CC341" s="32"/>
      <c r="CD341" s="32"/>
      <c r="CE341" s="32"/>
      <c r="CF341" s="32"/>
      <c r="CG341" s="32"/>
      <c r="CH341" s="32"/>
      <c r="CI341" s="32"/>
      <c r="CJ341" s="32"/>
      <c r="CK341" s="32"/>
      <c r="CL341" s="32"/>
      <c r="CM341" s="32"/>
      <c r="CN341" s="32"/>
      <c r="CO341" s="32"/>
      <c r="CP341" s="32"/>
      <c r="CQ341" s="32"/>
      <c r="CR341" s="32"/>
      <c r="CS341" s="32"/>
      <c r="CT341" s="32"/>
      <c r="CU341" s="32"/>
      <c r="CV341" s="32"/>
      <c r="CW341" s="32"/>
      <c r="CX341" s="32"/>
      <c r="CY341" s="32"/>
      <c r="CZ341" s="32"/>
      <c r="DA341" s="32"/>
      <c r="DB341" s="32"/>
      <c r="DC341" s="32"/>
    </row>
    <row r="342" spans="1:107" s="33" customFormat="1" ht="30" customHeight="1">
      <c r="A342" s="71"/>
      <c r="D342" s="29"/>
      <c r="F342" s="29"/>
      <c r="G342" s="29"/>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c r="BJ342" s="32"/>
      <c r="BK342" s="32"/>
      <c r="BL342" s="32"/>
      <c r="BM342" s="32"/>
      <c r="BN342" s="32"/>
      <c r="BO342" s="32"/>
      <c r="BP342" s="32"/>
      <c r="BQ342" s="32"/>
      <c r="BR342" s="32"/>
      <c r="BS342" s="32"/>
      <c r="BT342" s="32"/>
      <c r="BU342" s="32"/>
      <c r="BV342" s="32"/>
      <c r="BW342" s="32"/>
      <c r="BX342" s="32"/>
      <c r="BY342" s="32"/>
      <c r="BZ342" s="32"/>
      <c r="CA342" s="32"/>
      <c r="CB342" s="32"/>
      <c r="CC342" s="32"/>
      <c r="CD342" s="32"/>
      <c r="CE342" s="32"/>
      <c r="CF342" s="32"/>
      <c r="CG342" s="32"/>
      <c r="CH342" s="32"/>
      <c r="CI342" s="32"/>
      <c r="CJ342" s="32"/>
      <c r="CK342" s="32"/>
      <c r="CL342" s="32"/>
      <c r="CM342" s="32"/>
      <c r="CN342" s="32"/>
      <c r="CO342" s="32"/>
      <c r="CP342" s="32"/>
      <c r="CQ342" s="32"/>
      <c r="CR342" s="32"/>
      <c r="CS342" s="32"/>
      <c r="CT342" s="32"/>
      <c r="CU342" s="32"/>
      <c r="CV342" s="32"/>
      <c r="CW342" s="32"/>
      <c r="CX342" s="32"/>
      <c r="CY342" s="32"/>
      <c r="CZ342" s="32"/>
      <c r="DA342" s="32"/>
      <c r="DB342" s="32"/>
      <c r="DC342" s="32"/>
    </row>
    <row r="343" spans="1:107" s="33" customFormat="1" ht="30" customHeight="1">
      <c r="A343" s="71"/>
      <c r="D343" s="29"/>
      <c r="F343" s="29"/>
      <c r="G343" s="29"/>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c r="BI343" s="32"/>
      <c r="BJ343" s="32"/>
      <c r="BK343" s="32"/>
      <c r="BL343" s="32"/>
      <c r="BM343" s="32"/>
      <c r="BN343" s="32"/>
      <c r="BO343" s="32"/>
      <c r="BP343" s="32"/>
      <c r="BQ343" s="32"/>
      <c r="BR343" s="32"/>
      <c r="BS343" s="32"/>
      <c r="BT343" s="32"/>
      <c r="BU343" s="32"/>
      <c r="BV343" s="32"/>
      <c r="BW343" s="32"/>
      <c r="BX343" s="32"/>
      <c r="BY343" s="32"/>
      <c r="BZ343" s="32"/>
      <c r="CA343" s="32"/>
      <c r="CB343" s="32"/>
      <c r="CC343" s="32"/>
      <c r="CD343" s="32"/>
      <c r="CE343" s="32"/>
      <c r="CF343" s="32"/>
      <c r="CG343" s="32"/>
      <c r="CH343" s="32"/>
      <c r="CI343" s="32"/>
      <c r="CJ343" s="32"/>
      <c r="CK343" s="32"/>
      <c r="CL343" s="32"/>
      <c r="CM343" s="32"/>
      <c r="CN343" s="32"/>
      <c r="CO343" s="32"/>
      <c r="CP343" s="32"/>
      <c r="CQ343" s="32"/>
      <c r="CR343" s="32"/>
      <c r="CS343" s="32"/>
      <c r="CT343" s="32"/>
      <c r="CU343" s="32"/>
      <c r="CV343" s="32"/>
      <c r="CW343" s="32"/>
      <c r="CX343" s="32"/>
      <c r="CY343" s="32"/>
      <c r="CZ343" s="32"/>
      <c r="DA343" s="32"/>
      <c r="DB343" s="32"/>
      <c r="DC343" s="32"/>
    </row>
    <row r="344" spans="1:107" s="33" customFormat="1" ht="30" customHeight="1">
      <c r="A344" s="71"/>
      <c r="D344" s="29"/>
      <c r="F344" s="29"/>
      <c r="G344" s="29"/>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c r="BI344" s="32"/>
      <c r="BJ344" s="32"/>
      <c r="BK344" s="32"/>
      <c r="BL344" s="32"/>
      <c r="BM344" s="32"/>
      <c r="BN344" s="32"/>
      <c r="BO344" s="32"/>
      <c r="BP344" s="32"/>
      <c r="BQ344" s="32"/>
      <c r="BR344" s="32"/>
      <c r="BS344" s="32"/>
      <c r="BT344" s="32"/>
      <c r="BU344" s="32"/>
      <c r="BV344" s="32"/>
      <c r="BW344" s="32"/>
      <c r="BX344" s="32"/>
      <c r="BY344" s="32"/>
      <c r="BZ344" s="32"/>
      <c r="CA344" s="32"/>
      <c r="CB344" s="32"/>
      <c r="CC344" s="32"/>
      <c r="CD344" s="32"/>
      <c r="CE344" s="32"/>
      <c r="CF344" s="32"/>
      <c r="CG344" s="32"/>
      <c r="CH344" s="32"/>
      <c r="CI344" s="32"/>
      <c r="CJ344" s="32"/>
      <c r="CK344" s="32"/>
      <c r="CL344" s="32"/>
      <c r="CM344" s="32"/>
      <c r="CN344" s="32"/>
      <c r="CO344" s="32"/>
      <c r="CP344" s="32"/>
      <c r="CQ344" s="32"/>
      <c r="CR344" s="32"/>
      <c r="CS344" s="32"/>
      <c r="CT344" s="32"/>
      <c r="CU344" s="32"/>
      <c r="CV344" s="32"/>
      <c r="CW344" s="32"/>
      <c r="CX344" s="32"/>
      <c r="CY344" s="32"/>
      <c r="CZ344" s="32"/>
      <c r="DA344" s="32"/>
      <c r="DB344" s="32"/>
      <c r="DC344" s="32"/>
    </row>
    <row r="345" spans="1:107" s="33" customFormat="1" ht="30" customHeight="1">
      <c r="A345" s="71"/>
      <c r="D345" s="29"/>
      <c r="F345" s="29"/>
      <c r="G345" s="29"/>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c r="BI345" s="32"/>
      <c r="BJ345" s="32"/>
      <c r="BK345" s="32"/>
      <c r="BL345" s="32"/>
      <c r="BM345" s="32"/>
      <c r="BN345" s="32"/>
      <c r="BO345" s="32"/>
      <c r="BP345" s="32"/>
      <c r="BQ345" s="32"/>
      <c r="BR345" s="32"/>
      <c r="BS345" s="32"/>
      <c r="BT345" s="32"/>
      <c r="BU345" s="32"/>
      <c r="BV345" s="32"/>
      <c r="BW345" s="32"/>
      <c r="BX345" s="32"/>
      <c r="BY345" s="32"/>
      <c r="BZ345" s="32"/>
      <c r="CA345" s="32"/>
      <c r="CB345" s="32"/>
      <c r="CC345" s="32"/>
      <c r="CD345" s="32"/>
      <c r="CE345" s="32"/>
      <c r="CF345" s="32"/>
      <c r="CG345" s="32"/>
      <c r="CH345" s="32"/>
      <c r="CI345" s="32"/>
      <c r="CJ345" s="32"/>
      <c r="CK345" s="32"/>
      <c r="CL345" s="32"/>
      <c r="CM345" s="32"/>
      <c r="CN345" s="32"/>
      <c r="CO345" s="32"/>
      <c r="CP345" s="32"/>
      <c r="CQ345" s="32"/>
      <c r="CR345" s="32"/>
      <c r="CS345" s="32"/>
      <c r="CT345" s="32"/>
      <c r="CU345" s="32"/>
      <c r="CV345" s="32"/>
      <c r="CW345" s="32"/>
      <c r="CX345" s="32"/>
      <c r="CY345" s="32"/>
      <c r="CZ345" s="32"/>
      <c r="DA345" s="32"/>
      <c r="DB345" s="32"/>
      <c r="DC345" s="32"/>
    </row>
    <row r="346" spans="1:107" s="33" customFormat="1" ht="30" customHeight="1">
      <c r="A346" s="71"/>
      <c r="D346" s="29"/>
      <c r="F346" s="29"/>
      <c r="G346" s="29"/>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c r="BR346" s="32"/>
      <c r="BS346" s="32"/>
      <c r="BT346" s="32"/>
      <c r="BU346" s="32"/>
      <c r="BV346" s="32"/>
      <c r="BW346" s="32"/>
      <c r="BX346" s="32"/>
      <c r="BY346" s="32"/>
      <c r="BZ346" s="32"/>
      <c r="CA346" s="32"/>
      <c r="CB346" s="32"/>
      <c r="CC346" s="32"/>
      <c r="CD346" s="32"/>
      <c r="CE346" s="32"/>
      <c r="CF346" s="32"/>
      <c r="CG346" s="32"/>
      <c r="CH346" s="32"/>
      <c r="CI346" s="32"/>
      <c r="CJ346" s="32"/>
      <c r="CK346" s="32"/>
      <c r="CL346" s="32"/>
      <c r="CM346" s="32"/>
      <c r="CN346" s="32"/>
      <c r="CO346" s="32"/>
      <c r="CP346" s="32"/>
      <c r="CQ346" s="32"/>
      <c r="CR346" s="32"/>
      <c r="CS346" s="32"/>
      <c r="CT346" s="32"/>
      <c r="CU346" s="32"/>
      <c r="CV346" s="32"/>
      <c r="CW346" s="32"/>
      <c r="CX346" s="32"/>
      <c r="CY346" s="32"/>
      <c r="CZ346" s="32"/>
      <c r="DA346" s="32"/>
      <c r="DB346" s="32"/>
      <c r="DC346" s="32"/>
    </row>
    <row r="347" spans="1:107" s="33" customFormat="1" ht="30" customHeight="1">
      <c r="A347" s="71"/>
      <c r="D347" s="29"/>
      <c r="F347" s="29"/>
      <c r="G347" s="29"/>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c r="BI347" s="32"/>
      <c r="BJ347" s="32"/>
      <c r="BK347" s="32"/>
      <c r="BL347" s="32"/>
      <c r="BM347" s="32"/>
      <c r="BN347" s="32"/>
      <c r="BO347" s="32"/>
      <c r="BP347" s="32"/>
      <c r="BQ347" s="32"/>
      <c r="BR347" s="32"/>
      <c r="BS347" s="32"/>
      <c r="BT347" s="32"/>
      <c r="BU347" s="32"/>
      <c r="BV347" s="32"/>
      <c r="BW347" s="32"/>
      <c r="BX347" s="32"/>
      <c r="BY347" s="32"/>
      <c r="BZ347" s="32"/>
      <c r="CA347" s="32"/>
      <c r="CB347" s="32"/>
      <c r="CC347" s="32"/>
      <c r="CD347" s="32"/>
      <c r="CE347" s="32"/>
      <c r="CF347" s="32"/>
      <c r="CG347" s="32"/>
      <c r="CH347" s="32"/>
      <c r="CI347" s="32"/>
      <c r="CJ347" s="32"/>
      <c r="CK347" s="32"/>
      <c r="CL347" s="32"/>
      <c r="CM347" s="32"/>
      <c r="CN347" s="32"/>
      <c r="CO347" s="32"/>
      <c r="CP347" s="32"/>
      <c r="CQ347" s="32"/>
      <c r="CR347" s="32"/>
      <c r="CS347" s="32"/>
      <c r="CT347" s="32"/>
      <c r="CU347" s="32"/>
      <c r="CV347" s="32"/>
      <c r="CW347" s="32"/>
      <c r="CX347" s="32"/>
      <c r="CY347" s="32"/>
      <c r="CZ347" s="32"/>
      <c r="DA347" s="32"/>
      <c r="DB347" s="32"/>
      <c r="DC347" s="32"/>
    </row>
    <row r="348" spans="1:107" s="33" customFormat="1" ht="30" customHeight="1">
      <c r="A348" s="71"/>
      <c r="D348" s="29"/>
      <c r="F348" s="29"/>
      <c r="G348" s="29"/>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c r="BI348" s="32"/>
      <c r="BJ348" s="32"/>
      <c r="BK348" s="32"/>
      <c r="BL348" s="32"/>
      <c r="BM348" s="32"/>
      <c r="BN348" s="32"/>
      <c r="BO348" s="32"/>
      <c r="BP348" s="32"/>
      <c r="BQ348" s="32"/>
      <c r="BR348" s="32"/>
      <c r="BS348" s="32"/>
      <c r="BT348" s="32"/>
      <c r="BU348" s="32"/>
      <c r="BV348" s="32"/>
      <c r="BW348" s="32"/>
      <c r="BX348" s="32"/>
      <c r="BY348" s="32"/>
      <c r="BZ348" s="32"/>
      <c r="CA348" s="32"/>
      <c r="CB348" s="32"/>
      <c r="CC348" s="32"/>
      <c r="CD348" s="32"/>
      <c r="CE348" s="32"/>
      <c r="CF348" s="32"/>
      <c r="CG348" s="32"/>
      <c r="CH348" s="32"/>
      <c r="CI348" s="32"/>
      <c r="CJ348" s="32"/>
      <c r="CK348" s="32"/>
      <c r="CL348" s="32"/>
      <c r="CM348" s="32"/>
      <c r="CN348" s="32"/>
      <c r="CO348" s="32"/>
      <c r="CP348" s="32"/>
      <c r="CQ348" s="32"/>
      <c r="CR348" s="32"/>
      <c r="CS348" s="32"/>
      <c r="CT348" s="32"/>
      <c r="CU348" s="32"/>
      <c r="CV348" s="32"/>
      <c r="CW348" s="32"/>
      <c r="CX348" s="32"/>
      <c r="CY348" s="32"/>
      <c r="CZ348" s="32"/>
      <c r="DA348" s="32"/>
      <c r="DB348" s="32"/>
      <c r="DC348" s="32"/>
    </row>
    <row r="349" spans="1:107" s="33" customFormat="1" ht="30" customHeight="1">
      <c r="A349" s="71"/>
      <c r="D349" s="29"/>
      <c r="F349" s="29"/>
      <c r="G349" s="29"/>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c r="BI349" s="32"/>
      <c r="BJ349" s="32"/>
      <c r="BK349" s="32"/>
      <c r="BL349" s="32"/>
      <c r="BM349" s="32"/>
      <c r="BN349" s="32"/>
      <c r="BO349" s="32"/>
      <c r="BP349" s="32"/>
      <c r="BQ349" s="32"/>
      <c r="BR349" s="32"/>
      <c r="BS349" s="32"/>
      <c r="BT349" s="32"/>
      <c r="BU349" s="32"/>
      <c r="BV349" s="32"/>
      <c r="BW349" s="32"/>
      <c r="BX349" s="32"/>
      <c r="BY349" s="32"/>
      <c r="BZ349" s="32"/>
      <c r="CA349" s="32"/>
      <c r="CB349" s="32"/>
      <c r="CC349" s="32"/>
      <c r="CD349" s="32"/>
      <c r="CE349" s="32"/>
      <c r="CF349" s="32"/>
      <c r="CG349" s="32"/>
      <c r="CH349" s="32"/>
      <c r="CI349" s="32"/>
      <c r="CJ349" s="32"/>
      <c r="CK349" s="32"/>
      <c r="CL349" s="32"/>
      <c r="CM349" s="32"/>
      <c r="CN349" s="32"/>
      <c r="CO349" s="32"/>
      <c r="CP349" s="32"/>
      <c r="CQ349" s="32"/>
      <c r="CR349" s="32"/>
      <c r="CS349" s="32"/>
      <c r="CT349" s="32"/>
      <c r="CU349" s="32"/>
      <c r="CV349" s="32"/>
      <c r="CW349" s="32"/>
      <c r="CX349" s="32"/>
      <c r="CY349" s="32"/>
      <c r="CZ349" s="32"/>
      <c r="DA349" s="32"/>
      <c r="DB349" s="32"/>
      <c r="DC349" s="32"/>
    </row>
    <row r="350" spans="1:107" s="33" customFormat="1" ht="30" customHeight="1">
      <c r="A350" s="71"/>
      <c r="D350" s="29"/>
      <c r="F350" s="29"/>
      <c r="G350" s="29"/>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c r="BJ350" s="32"/>
      <c r="BK350" s="32"/>
      <c r="BL350" s="32"/>
      <c r="BM350" s="32"/>
      <c r="BN350" s="32"/>
      <c r="BO350" s="32"/>
      <c r="BP350" s="32"/>
      <c r="BQ350" s="32"/>
      <c r="BR350" s="32"/>
      <c r="BS350" s="32"/>
      <c r="BT350" s="32"/>
      <c r="BU350" s="32"/>
      <c r="BV350" s="32"/>
      <c r="BW350" s="32"/>
      <c r="BX350" s="32"/>
      <c r="BY350" s="32"/>
      <c r="BZ350" s="32"/>
      <c r="CA350" s="32"/>
      <c r="CB350" s="32"/>
      <c r="CC350" s="32"/>
      <c r="CD350" s="32"/>
      <c r="CE350" s="32"/>
      <c r="CF350" s="32"/>
      <c r="CG350" s="32"/>
      <c r="CH350" s="32"/>
      <c r="CI350" s="32"/>
      <c r="CJ350" s="32"/>
      <c r="CK350" s="32"/>
      <c r="CL350" s="32"/>
      <c r="CM350" s="32"/>
      <c r="CN350" s="32"/>
      <c r="CO350" s="32"/>
      <c r="CP350" s="32"/>
      <c r="CQ350" s="32"/>
      <c r="CR350" s="32"/>
      <c r="CS350" s="32"/>
      <c r="CT350" s="32"/>
      <c r="CU350" s="32"/>
      <c r="CV350" s="32"/>
      <c r="CW350" s="32"/>
      <c r="CX350" s="32"/>
      <c r="CY350" s="32"/>
      <c r="CZ350" s="32"/>
      <c r="DA350" s="32"/>
      <c r="DB350" s="32"/>
      <c r="DC350" s="32"/>
    </row>
    <row r="351" spans="1:107" s="33" customFormat="1" ht="30" customHeight="1">
      <c r="A351" s="71"/>
      <c r="D351" s="29"/>
      <c r="F351" s="29"/>
      <c r="G351" s="29"/>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c r="BI351" s="32"/>
      <c r="BJ351" s="32"/>
      <c r="BK351" s="32"/>
      <c r="BL351" s="32"/>
      <c r="BM351" s="32"/>
      <c r="BN351" s="32"/>
      <c r="BO351" s="32"/>
      <c r="BP351" s="32"/>
      <c r="BQ351" s="32"/>
      <c r="BR351" s="32"/>
      <c r="BS351" s="32"/>
      <c r="BT351" s="32"/>
      <c r="BU351" s="32"/>
      <c r="BV351" s="32"/>
      <c r="BW351" s="32"/>
      <c r="BX351" s="32"/>
      <c r="BY351" s="32"/>
      <c r="BZ351" s="32"/>
      <c r="CA351" s="32"/>
      <c r="CB351" s="32"/>
      <c r="CC351" s="32"/>
      <c r="CD351" s="32"/>
      <c r="CE351" s="32"/>
      <c r="CF351" s="32"/>
      <c r="CG351" s="32"/>
      <c r="CH351" s="32"/>
      <c r="CI351" s="32"/>
      <c r="CJ351" s="32"/>
      <c r="CK351" s="32"/>
      <c r="CL351" s="32"/>
      <c r="CM351" s="32"/>
      <c r="CN351" s="32"/>
      <c r="CO351" s="32"/>
      <c r="CP351" s="32"/>
      <c r="CQ351" s="32"/>
      <c r="CR351" s="32"/>
      <c r="CS351" s="32"/>
      <c r="CT351" s="32"/>
      <c r="CU351" s="32"/>
      <c r="CV351" s="32"/>
      <c r="CW351" s="32"/>
      <c r="CX351" s="32"/>
      <c r="CY351" s="32"/>
      <c r="CZ351" s="32"/>
      <c r="DA351" s="32"/>
      <c r="DB351" s="32"/>
      <c r="DC351" s="32"/>
    </row>
    <row r="352" spans="1:107" s="33" customFormat="1" ht="30" customHeight="1">
      <c r="A352" s="71"/>
      <c r="D352" s="29"/>
      <c r="F352" s="29"/>
      <c r="G352" s="29"/>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c r="BI352" s="32"/>
      <c r="BJ352" s="32"/>
      <c r="BK352" s="32"/>
      <c r="BL352" s="32"/>
      <c r="BM352" s="32"/>
      <c r="BN352" s="32"/>
      <c r="BO352" s="32"/>
      <c r="BP352" s="32"/>
      <c r="BQ352" s="32"/>
      <c r="BR352" s="32"/>
      <c r="BS352" s="32"/>
      <c r="BT352" s="32"/>
      <c r="BU352" s="32"/>
      <c r="BV352" s="32"/>
      <c r="BW352" s="32"/>
      <c r="BX352" s="32"/>
      <c r="BY352" s="32"/>
      <c r="BZ352" s="32"/>
      <c r="CA352" s="32"/>
      <c r="CB352" s="32"/>
      <c r="CC352" s="32"/>
      <c r="CD352" s="32"/>
      <c r="CE352" s="32"/>
      <c r="CF352" s="32"/>
      <c r="CG352" s="32"/>
      <c r="CH352" s="32"/>
      <c r="CI352" s="32"/>
      <c r="CJ352" s="32"/>
      <c r="CK352" s="32"/>
      <c r="CL352" s="32"/>
      <c r="CM352" s="32"/>
      <c r="CN352" s="32"/>
      <c r="CO352" s="32"/>
      <c r="CP352" s="32"/>
      <c r="CQ352" s="32"/>
      <c r="CR352" s="32"/>
      <c r="CS352" s="32"/>
      <c r="CT352" s="32"/>
      <c r="CU352" s="32"/>
      <c r="CV352" s="32"/>
      <c r="CW352" s="32"/>
      <c r="CX352" s="32"/>
      <c r="CY352" s="32"/>
      <c r="CZ352" s="32"/>
      <c r="DA352" s="32"/>
      <c r="DB352" s="32"/>
      <c r="DC352" s="32"/>
    </row>
    <row r="353" spans="1:107" s="33" customFormat="1" ht="30" customHeight="1">
      <c r="A353" s="71"/>
      <c r="D353" s="29"/>
      <c r="F353" s="29"/>
      <c r="G353" s="29"/>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c r="BI353" s="32"/>
      <c r="BJ353" s="32"/>
      <c r="BK353" s="32"/>
      <c r="BL353" s="32"/>
      <c r="BM353" s="32"/>
      <c r="BN353" s="32"/>
      <c r="BO353" s="32"/>
      <c r="BP353" s="32"/>
      <c r="BQ353" s="32"/>
      <c r="BR353" s="32"/>
      <c r="BS353" s="32"/>
      <c r="BT353" s="32"/>
      <c r="BU353" s="32"/>
      <c r="BV353" s="32"/>
      <c r="BW353" s="32"/>
      <c r="BX353" s="32"/>
      <c r="BY353" s="32"/>
      <c r="BZ353" s="32"/>
      <c r="CA353" s="32"/>
      <c r="CB353" s="32"/>
      <c r="CC353" s="32"/>
      <c r="CD353" s="32"/>
      <c r="CE353" s="32"/>
      <c r="CF353" s="32"/>
      <c r="CG353" s="32"/>
      <c r="CH353" s="32"/>
      <c r="CI353" s="32"/>
      <c r="CJ353" s="32"/>
      <c r="CK353" s="32"/>
      <c r="CL353" s="32"/>
      <c r="CM353" s="32"/>
      <c r="CN353" s="32"/>
      <c r="CO353" s="32"/>
      <c r="CP353" s="32"/>
      <c r="CQ353" s="32"/>
      <c r="CR353" s="32"/>
      <c r="CS353" s="32"/>
      <c r="CT353" s="32"/>
      <c r="CU353" s="32"/>
      <c r="CV353" s="32"/>
      <c r="CW353" s="32"/>
      <c r="CX353" s="32"/>
      <c r="CY353" s="32"/>
      <c r="CZ353" s="32"/>
      <c r="DA353" s="32"/>
      <c r="DB353" s="32"/>
      <c r="DC353" s="32"/>
    </row>
    <row r="354" spans="1:107" s="33" customFormat="1" ht="30" customHeight="1">
      <c r="A354" s="71"/>
      <c r="D354" s="29"/>
      <c r="F354" s="29"/>
      <c r="G354" s="29"/>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32"/>
      <c r="BO354" s="32"/>
      <c r="BP354" s="32"/>
      <c r="BQ354" s="32"/>
      <c r="BR354" s="32"/>
      <c r="BS354" s="32"/>
      <c r="BT354" s="32"/>
      <c r="BU354" s="32"/>
      <c r="BV354" s="32"/>
      <c r="BW354" s="32"/>
      <c r="BX354" s="32"/>
      <c r="BY354" s="32"/>
      <c r="BZ354" s="32"/>
      <c r="CA354" s="32"/>
      <c r="CB354" s="32"/>
      <c r="CC354" s="32"/>
      <c r="CD354" s="32"/>
      <c r="CE354" s="32"/>
      <c r="CF354" s="32"/>
      <c r="CG354" s="32"/>
      <c r="CH354" s="32"/>
      <c r="CI354" s="32"/>
      <c r="CJ354" s="32"/>
      <c r="CK354" s="32"/>
      <c r="CL354" s="32"/>
      <c r="CM354" s="32"/>
      <c r="CN354" s="32"/>
      <c r="CO354" s="32"/>
      <c r="CP354" s="32"/>
      <c r="CQ354" s="32"/>
      <c r="CR354" s="32"/>
      <c r="CS354" s="32"/>
      <c r="CT354" s="32"/>
      <c r="CU354" s="32"/>
      <c r="CV354" s="32"/>
      <c r="CW354" s="32"/>
      <c r="CX354" s="32"/>
      <c r="CY354" s="32"/>
      <c r="CZ354" s="32"/>
      <c r="DA354" s="32"/>
      <c r="DB354" s="32"/>
      <c r="DC354" s="32"/>
    </row>
    <row r="355" spans="1:107" s="33" customFormat="1" ht="30" customHeight="1">
      <c r="A355" s="71"/>
      <c r="D355" s="29"/>
      <c r="F355" s="29"/>
      <c r="G355" s="29"/>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c r="BI355" s="32"/>
      <c r="BJ355" s="32"/>
      <c r="BK355" s="32"/>
      <c r="BL355" s="32"/>
      <c r="BM355" s="32"/>
      <c r="BN355" s="32"/>
      <c r="BO355" s="32"/>
      <c r="BP355" s="32"/>
      <c r="BQ355" s="32"/>
      <c r="BR355" s="32"/>
      <c r="BS355" s="32"/>
      <c r="BT355" s="32"/>
      <c r="BU355" s="32"/>
      <c r="BV355" s="32"/>
      <c r="BW355" s="32"/>
      <c r="BX355" s="32"/>
      <c r="BY355" s="32"/>
      <c r="BZ355" s="32"/>
      <c r="CA355" s="32"/>
      <c r="CB355" s="32"/>
      <c r="CC355" s="32"/>
      <c r="CD355" s="32"/>
      <c r="CE355" s="32"/>
      <c r="CF355" s="32"/>
      <c r="CG355" s="32"/>
      <c r="CH355" s="32"/>
      <c r="CI355" s="32"/>
      <c r="CJ355" s="32"/>
      <c r="CK355" s="32"/>
      <c r="CL355" s="32"/>
      <c r="CM355" s="32"/>
      <c r="CN355" s="32"/>
      <c r="CO355" s="32"/>
      <c r="CP355" s="32"/>
      <c r="CQ355" s="32"/>
      <c r="CR355" s="32"/>
      <c r="CS355" s="32"/>
      <c r="CT355" s="32"/>
      <c r="CU355" s="32"/>
      <c r="CV355" s="32"/>
      <c r="CW355" s="32"/>
      <c r="CX355" s="32"/>
      <c r="CY355" s="32"/>
      <c r="CZ355" s="32"/>
      <c r="DA355" s="32"/>
      <c r="DB355" s="32"/>
      <c r="DC355" s="32"/>
    </row>
    <row r="356" spans="1:107" s="33" customFormat="1" ht="30" customHeight="1">
      <c r="A356" s="71"/>
      <c r="D356" s="29"/>
      <c r="F356" s="29"/>
      <c r="G356" s="29"/>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c r="BI356" s="32"/>
      <c r="BJ356" s="32"/>
      <c r="BK356" s="32"/>
      <c r="BL356" s="32"/>
      <c r="BM356" s="32"/>
      <c r="BN356" s="32"/>
      <c r="BO356" s="32"/>
      <c r="BP356" s="32"/>
      <c r="BQ356" s="32"/>
      <c r="BR356" s="32"/>
      <c r="BS356" s="32"/>
      <c r="BT356" s="32"/>
      <c r="BU356" s="32"/>
      <c r="BV356" s="32"/>
      <c r="BW356" s="32"/>
      <c r="BX356" s="32"/>
      <c r="BY356" s="32"/>
      <c r="BZ356" s="32"/>
      <c r="CA356" s="32"/>
      <c r="CB356" s="32"/>
      <c r="CC356" s="32"/>
      <c r="CD356" s="32"/>
      <c r="CE356" s="32"/>
      <c r="CF356" s="32"/>
      <c r="CG356" s="32"/>
      <c r="CH356" s="32"/>
      <c r="CI356" s="32"/>
      <c r="CJ356" s="32"/>
      <c r="CK356" s="32"/>
      <c r="CL356" s="32"/>
      <c r="CM356" s="32"/>
      <c r="CN356" s="32"/>
      <c r="CO356" s="32"/>
      <c r="CP356" s="32"/>
      <c r="CQ356" s="32"/>
      <c r="CR356" s="32"/>
      <c r="CS356" s="32"/>
      <c r="CT356" s="32"/>
      <c r="CU356" s="32"/>
      <c r="CV356" s="32"/>
      <c r="CW356" s="32"/>
      <c r="CX356" s="32"/>
      <c r="CY356" s="32"/>
      <c r="CZ356" s="32"/>
      <c r="DA356" s="32"/>
      <c r="DB356" s="32"/>
      <c r="DC356" s="32"/>
    </row>
    <row r="357" spans="1:107" s="33" customFormat="1" ht="30" customHeight="1">
      <c r="A357" s="71"/>
      <c r="D357" s="29"/>
      <c r="F357" s="29"/>
      <c r="G357" s="29"/>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c r="BI357" s="32"/>
      <c r="BJ357" s="32"/>
      <c r="BK357" s="32"/>
      <c r="BL357" s="32"/>
      <c r="BM357" s="32"/>
      <c r="BN357" s="32"/>
      <c r="BO357" s="32"/>
      <c r="BP357" s="32"/>
      <c r="BQ357" s="32"/>
      <c r="BR357" s="32"/>
      <c r="BS357" s="32"/>
      <c r="BT357" s="32"/>
      <c r="BU357" s="32"/>
      <c r="BV357" s="32"/>
      <c r="BW357" s="32"/>
      <c r="BX357" s="32"/>
      <c r="BY357" s="32"/>
      <c r="BZ357" s="32"/>
      <c r="CA357" s="32"/>
      <c r="CB357" s="32"/>
      <c r="CC357" s="32"/>
      <c r="CD357" s="32"/>
      <c r="CE357" s="32"/>
      <c r="CF357" s="32"/>
      <c r="CG357" s="32"/>
      <c r="CH357" s="32"/>
      <c r="CI357" s="32"/>
      <c r="CJ357" s="32"/>
      <c r="CK357" s="32"/>
      <c r="CL357" s="32"/>
      <c r="CM357" s="32"/>
      <c r="CN357" s="32"/>
      <c r="CO357" s="32"/>
      <c r="CP357" s="32"/>
      <c r="CQ357" s="32"/>
      <c r="CR357" s="32"/>
      <c r="CS357" s="32"/>
      <c r="CT357" s="32"/>
      <c r="CU357" s="32"/>
      <c r="CV357" s="32"/>
      <c r="CW357" s="32"/>
      <c r="CX357" s="32"/>
      <c r="CY357" s="32"/>
      <c r="CZ357" s="32"/>
      <c r="DA357" s="32"/>
      <c r="DB357" s="32"/>
      <c r="DC357" s="32"/>
    </row>
    <row r="358" spans="1:107" s="33" customFormat="1" ht="30" customHeight="1">
      <c r="A358" s="71"/>
      <c r="D358" s="29"/>
      <c r="F358" s="29"/>
      <c r="G358" s="29"/>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c r="BF358" s="32"/>
      <c r="BG358" s="32"/>
      <c r="BH358" s="32"/>
      <c r="BI358" s="32"/>
      <c r="BJ358" s="32"/>
      <c r="BK358" s="32"/>
      <c r="BL358" s="32"/>
      <c r="BM358" s="32"/>
      <c r="BN358" s="32"/>
      <c r="BO358" s="32"/>
      <c r="BP358" s="32"/>
      <c r="BQ358" s="32"/>
      <c r="BR358" s="32"/>
      <c r="BS358" s="32"/>
      <c r="BT358" s="32"/>
      <c r="BU358" s="32"/>
      <c r="BV358" s="32"/>
      <c r="BW358" s="32"/>
      <c r="BX358" s="32"/>
      <c r="BY358" s="32"/>
      <c r="BZ358" s="32"/>
      <c r="CA358" s="32"/>
      <c r="CB358" s="32"/>
      <c r="CC358" s="32"/>
      <c r="CD358" s="32"/>
      <c r="CE358" s="32"/>
      <c r="CF358" s="32"/>
      <c r="CG358" s="32"/>
      <c r="CH358" s="32"/>
      <c r="CI358" s="32"/>
      <c r="CJ358" s="32"/>
      <c r="CK358" s="32"/>
      <c r="CL358" s="32"/>
      <c r="CM358" s="32"/>
      <c r="CN358" s="32"/>
      <c r="CO358" s="32"/>
      <c r="CP358" s="32"/>
      <c r="CQ358" s="32"/>
      <c r="CR358" s="32"/>
      <c r="CS358" s="32"/>
      <c r="CT358" s="32"/>
      <c r="CU358" s="32"/>
      <c r="CV358" s="32"/>
      <c r="CW358" s="32"/>
      <c r="CX358" s="32"/>
      <c r="CY358" s="32"/>
      <c r="CZ358" s="32"/>
      <c r="DA358" s="32"/>
      <c r="DB358" s="32"/>
      <c r="DC358" s="32"/>
    </row>
    <row r="359" spans="1:107" s="33" customFormat="1" ht="30" customHeight="1">
      <c r="A359" s="71"/>
      <c r="D359" s="29"/>
      <c r="F359" s="29"/>
      <c r="G359" s="29"/>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c r="BJ359" s="32"/>
      <c r="BK359" s="32"/>
      <c r="BL359" s="32"/>
      <c r="BM359" s="32"/>
      <c r="BN359" s="32"/>
      <c r="BO359" s="32"/>
      <c r="BP359" s="32"/>
      <c r="BQ359" s="32"/>
      <c r="BR359" s="32"/>
      <c r="BS359" s="32"/>
      <c r="BT359" s="32"/>
      <c r="BU359" s="32"/>
      <c r="BV359" s="32"/>
      <c r="BW359" s="32"/>
      <c r="BX359" s="32"/>
      <c r="BY359" s="32"/>
      <c r="BZ359" s="32"/>
      <c r="CA359" s="32"/>
      <c r="CB359" s="32"/>
      <c r="CC359" s="32"/>
      <c r="CD359" s="32"/>
      <c r="CE359" s="32"/>
      <c r="CF359" s="32"/>
      <c r="CG359" s="32"/>
      <c r="CH359" s="32"/>
      <c r="CI359" s="32"/>
      <c r="CJ359" s="32"/>
      <c r="CK359" s="32"/>
      <c r="CL359" s="32"/>
      <c r="CM359" s="32"/>
      <c r="CN359" s="32"/>
      <c r="CO359" s="32"/>
      <c r="CP359" s="32"/>
      <c r="CQ359" s="32"/>
      <c r="CR359" s="32"/>
      <c r="CS359" s="32"/>
      <c r="CT359" s="32"/>
      <c r="CU359" s="32"/>
      <c r="CV359" s="32"/>
      <c r="CW359" s="32"/>
      <c r="CX359" s="32"/>
      <c r="CY359" s="32"/>
      <c r="CZ359" s="32"/>
      <c r="DA359" s="32"/>
      <c r="DB359" s="32"/>
      <c r="DC359" s="32"/>
    </row>
    <row r="360" spans="1:107" s="33" customFormat="1" ht="30" customHeight="1">
      <c r="A360" s="71"/>
      <c r="D360" s="29"/>
      <c r="F360" s="29"/>
      <c r="G360" s="29"/>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c r="BF360" s="32"/>
      <c r="BG360" s="32"/>
      <c r="BH360" s="32"/>
      <c r="BI360" s="32"/>
      <c r="BJ360" s="32"/>
      <c r="BK360" s="32"/>
      <c r="BL360" s="32"/>
      <c r="BM360" s="32"/>
      <c r="BN360" s="32"/>
      <c r="BO360" s="32"/>
      <c r="BP360" s="32"/>
      <c r="BQ360" s="32"/>
      <c r="BR360" s="32"/>
      <c r="BS360" s="32"/>
      <c r="BT360" s="32"/>
      <c r="BU360" s="32"/>
      <c r="BV360" s="32"/>
      <c r="BW360" s="32"/>
      <c r="BX360" s="32"/>
      <c r="BY360" s="32"/>
      <c r="BZ360" s="32"/>
      <c r="CA360" s="32"/>
      <c r="CB360" s="32"/>
      <c r="CC360" s="32"/>
      <c r="CD360" s="32"/>
      <c r="CE360" s="32"/>
      <c r="CF360" s="32"/>
      <c r="CG360" s="32"/>
      <c r="CH360" s="32"/>
      <c r="CI360" s="32"/>
      <c r="CJ360" s="32"/>
      <c r="CK360" s="32"/>
      <c r="CL360" s="32"/>
      <c r="CM360" s="32"/>
      <c r="CN360" s="32"/>
      <c r="CO360" s="32"/>
      <c r="CP360" s="32"/>
      <c r="CQ360" s="32"/>
      <c r="CR360" s="32"/>
      <c r="CS360" s="32"/>
      <c r="CT360" s="32"/>
      <c r="CU360" s="32"/>
      <c r="CV360" s="32"/>
      <c r="CW360" s="32"/>
      <c r="CX360" s="32"/>
      <c r="CY360" s="32"/>
      <c r="CZ360" s="32"/>
      <c r="DA360" s="32"/>
      <c r="DB360" s="32"/>
      <c r="DC360" s="32"/>
    </row>
    <row r="361" spans="1:107" s="33" customFormat="1" ht="30" customHeight="1">
      <c r="A361" s="71"/>
      <c r="D361" s="29"/>
      <c r="F361" s="29"/>
      <c r="G361" s="29"/>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c r="BF361" s="32"/>
      <c r="BG361" s="32"/>
      <c r="BH361" s="32"/>
      <c r="BI361" s="32"/>
      <c r="BJ361" s="32"/>
      <c r="BK361" s="32"/>
      <c r="BL361" s="32"/>
      <c r="BM361" s="32"/>
      <c r="BN361" s="32"/>
      <c r="BO361" s="32"/>
      <c r="BP361" s="32"/>
      <c r="BQ361" s="32"/>
      <c r="BR361" s="32"/>
      <c r="BS361" s="32"/>
      <c r="BT361" s="32"/>
      <c r="BU361" s="32"/>
      <c r="BV361" s="32"/>
      <c r="BW361" s="32"/>
      <c r="BX361" s="32"/>
      <c r="BY361" s="32"/>
      <c r="BZ361" s="32"/>
      <c r="CA361" s="32"/>
      <c r="CB361" s="32"/>
      <c r="CC361" s="32"/>
      <c r="CD361" s="32"/>
      <c r="CE361" s="32"/>
      <c r="CF361" s="32"/>
      <c r="CG361" s="32"/>
      <c r="CH361" s="32"/>
      <c r="CI361" s="32"/>
      <c r="CJ361" s="32"/>
      <c r="CK361" s="32"/>
      <c r="CL361" s="32"/>
      <c r="CM361" s="32"/>
      <c r="CN361" s="32"/>
      <c r="CO361" s="32"/>
      <c r="CP361" s="32"/>
      <c r="CQ361" s="32"/>
      <c r="CR361" s="32"/>
      <c r="CS361" s="32"/>
      <c r="CT361" s="32"/>
      <c r="CU361" s="32"/>
      <c r="CV361" s="32"/>
      <c r="CW361" s="32"/>
      <c r="CX361" s="32"/>
      <c r="CY361" s="32"/>
      <c r="CZ361" s="32"/>
      <c r="DA361" s="32"/>
      <c r="DB361" s="32"/>
      <c r="DC361" s="32"/>
    </row>
  </sheetData>
  <sheetProtection sheet="1" objects="1" scenarios="1" formatColumns="0" formatRows="0" insertColumns="0" insertRows="0" insertHyperlinks="0" deleteColumns="0" deleteRows="0" selectLockedCells="1" sort="0" autoFilter="0" pivotTables="0"/>
  <mergeCells count="17">
    <mergeCell ref="E13:G13"/>
    <mergeCell ref="E14:G14"/>
    <mergeCell ref="E21:G21"/>
    <mergeCell ref="E22:G22"/>
    <mergeCell ref="E23:G23"/>
    <mergeCell ref="E15:G15"/>
    <mergeCell ref="E16:G16"/>
    <mergeCell ref="E17:G17"/>
    <mergeCell ref="E18:G18"/>
    <mergeCell ref="E19:G19"/>
    <mergeCell ref="E20:G20"/>
    <mergeCell ref="E12:G12"/>
    <mergeCell ref="E7:G7"/>
    <mergeCell ref="E8:G8"/>
    <mergeCell ref="E9:G9"/>
    <mergeCell ref="E10:G10"/>
    <mergeCell ref="E11:G11"/>
  </mergeCells>
  <conditionalFormatting sqref="AU7 AL7 AC7">
    <cfRule type="expression" dxfId="60" priority="57">
      <formula>$E$11="SIMPLES"</formula>
    </cfRule>
  </conditionalFormatting>
  <conditionalFormatting sqref="AU7 AL7 AC7">
    <cfRule type="expression" dxfId="59" priority="56">
      <formula>$E$11="TAXA"</formula>
    </cfRule>
  </conditionalFormatting>
  <conditionalFormatting sqref="AU7 AL7 AC7">
    <cfRule type="expression" dxfId="58" priority="55">
      <formula>$E$11="REAL"</formula>
    </cfRule>
  </conditionalFormatting>
  <conditionalFormatting sqref="AF7:AG7 AJ7:AK7">
    <cfRule type="expression" dxfId="57" priority="48">
      <formula>$E$11="SIMPLES"</formula>
    </cfRule>
  </conditionalFormatting>
  <conditionalFormatting sqref="AF7:AG7 AJ7:AK7">
    <cfRule type="expression" dxfId="56" priority="47">
      <formula>$E$11="TAXA"</formula>
    </cfRule>
  </conditionalFormatting>
  <conditionalFormatting sqref="AF7:AG7 AJ7:AK7">
    <cfRule type="expression" dxfId="55" priority="46">
      <formula>$E$11="REAL"</formula>
    </cfRule>
  </conditionalFormatting>
  <conditionalFormatting sqref="M7:O7 R7:S7">
    <cfRule type="expression" dxfId="54" priority="54">
      <formula>$E$11="SIMPLES"</formula>
    </cfRule>
  </conditionalFormatting>
  <conditionalFormatting sqref="M7:O7 R7:S7">
    <cfRule type="expression" dxfId="53" priority="53">
      <formula>$E$11="TAXA"</formula>
    </cfRule>
  </conditionalFormatting>
  <conditionalFormatting sqref="M7:O7 R7:S7">
    <cfRule type="expression" dxfId="52" priority="52">
      <formula>$E$11="REAL"</formula>
    </cfRule>
  </conditionalFormatting>
  <conditionalFormatting sqref="W7:X7 AA7:AB7">
    <cfRule type="expression" dxfId="51" priority="51">
      <formula>$E$11="SIMPLES"</formula>
    </cfRule>
  </conditionalFormatting>
  <conditionalFormatting sqref="W7:X7 AA7:AB7">
    <cfRule type="expression" dxfId="50" priority="50">
      <formula>$E$11="TAXA"</formula>
    </cfRule>
  </conditionalFormatting>
  <conditionalFormatting sqref="W7:X7 AA7:AB7">
    <cfRule type="expression" dxfId="49" priority="49">
      <formula>$E$11="REAL"</formula>
    </cfRule>
  </conditionalFormatting>
  <conditionalFormatting sqref="AO7:AP7 AS7:AT7">
    <cfRule type="expression" dxfId="48" priority="45">
      <formula>$E$11="SIMPLES"</formula>
    </cfRule>
  </conditionalFormatting>
  <conditionalFormatting sqref="AO7:AP7 AS7:AT7">
    <cfRule type="expression" dxfId="47" priority="44">
      <formula>$E$11="TAXA"</formula>
    </cfRule>
  </conditionalFormatting>
  <conditionalFormatting sqref="AO7:AP7 AS7:AT7">
    <cfRule type="expression" dxfId="46" priority="43">
      <formula>$E$11="REAL"</formula>
    </cfRule>
  </conditionalFormatting>
  <conditionalFormatting sqref="AX7:AY7 BB7:BC7">
    <cfRule type="expression" dxfId="45" priority="42">
      <formula>$E$11="SIMPLES"</formula>
    </cfRule>
  </conditionalFormatting>
  <conditionalFormatting sqref="AX7:AY7 BB7:BC7">
    <cfRule type="expression" dxfId="44" priority="41">
      <formula>$E$11="TAXA"</formula>
    </cfRule>
  </conditionalFormatting>
  <conditionalFormatting sqref="AX7:AY7 BB7:BC7">
    <cfRule type="expression" dxfId="43" priority="40">
      <formula>$E$11="REAL"</formula>
    </cfRule>
  </conditionalFormatting>
  <conditionalFormatting sqref="T7:U7">
    <cfRule type="expression" dxfId="42" priority="39">
      <formula>$E$11="SIMPLES"</formula>
    </cfRule>
  </conditionalFormatting>
  <conditionalFormatting sqref="T7:U7">
    <cfRule type="expression" dxfId="41" priority="38">
      <formula>$E$11="TAXA"</formula>
    </cfRule>
  </conditionalFormatting>
  <conditionalFormatting sqref="T7:U7">
    <cfRule type="expression" dxfId="40" priority="37">
      <formula>$E$11="REAL"</formula>
    </cfRule>
  </conditionalFormatting>
  <conditionalFormatting sqref="BD7">
    <cfRule type="expression" dxfId="39" priority="36">
      <formula>$E$11="SIMPLES"</formula>
    </cfRule>
  </conditionalFormatting>
  <conditionalFormatting sqref="BD7">
    <cfRule type="expression" dxfId="38" priority="35">
      <formula>$E$11="TAXA"</formula>
    </cfRule>
  </conditionalFormatting>
  <conditionalFormatting sqref="BD7">
    <cfRule type="expression" dxfId="37" priority="34">
      <formula>$E$11="REAL"</formula>
    </cfRule>
  </conditionalFormatting>
  <conditionalFormatting sqref="P7:Q7">
    <cfRule type="expression" dxfId="36" priority="33">
      <formula>$D$7="SIMPLES"</formula>
    </cfRule>
  </conditionalFormatting>
  <conditionalFormatting sqref="P7:Q7">
    <cfRule type="expression" dxfId="35" priority="32">
      <formula>$D$7="TAXA"</formula>
    </cfRule>
  </conditionalFormatting>
  <conditionalFormatting sqref="P7:Q7">
    <cfRule type="expression" dxfId="34" priority="31">
      <formula>$D$7="REAL"</formula>
    </cfRule>
  </conditionalFormatting>
  <conditionalFormatting sqref="Y7:Z7">
    <cfRule type="expression" dxfId="33" priority="30">
      <formula>$D$7="SIMPLES"</formula>
    </cfRule>
  </conditionalFormatting>
  <conditionalFormatting sqref="Y7:Z7">
    <cfRule type="expression" dxfId="32" priority="29">
      <formula>$D$7="TAXA"</formula>
    </cfRule>
  </conditionalFormatting>
  <conditionalFormatting sqref="Y7:Z7">
    <cfRule type="expression" dxfId="31" priority="28">
      <formula>$D$7="REAL"</formula>
    </cfRule>
  </conditionalFormatting>
  <conditionalFormatting sqref="AH7:AI7">
    <cfRule type="expression" dxfId="30" priority="27">
      <formula>$D$7="SIMPLES"</formula>
    </cfRule>
  </conditionalFormatting>
  <conditionalFormatting sqref="AH7:AI7">
    <cfRule type="expression" dxfId="29" priority="26">
      <formula>$D$7="TAXA"</formula>
    </cfRule>
  </conditionalFormatting>
  <conditionalFormatting sqref="AH7:AI7">
    <cfRule type="expression" dxfId="28" priority="25">
      <formula>$D$7="REAL"</formula>
    </cfRule>
  </conditionalFormatting>
  <conditionalFormatting sqref="AQ7:AR7">
    <cfRule type="expression" dxfId="27" priority="24">
      <formula>$D$7="SIMPLES"</formula>
    </cfRule>
  </conditionalFormatting>
  <conditionalFormatting sqref="AQ7:AR7">
    <cfRule type="expression" dxfId="26" priority="23">
      <formula>$D$7="TAXA"</formula>
    </cfRule>
  </conditionalFormatting>
  <conditionalFormatting sqref="AQ7:AR7">
    <cfRule type="expression" dxfId="25" priority="22">
      <formula>$D$7="REAL"</formula>
    </cfRule>
  </conditionalFormatting>
  <conditionalFormatting sqref="AZ7:BA7">
    <cfRule type="expression" dxfId="24" priority="21">
      <formula>$D$7="SIMPLES"</formula>
    </cfRule>
  </conditionalFormatting>
  <conditionalFormatting sqref="AZ7:BA7">
    <cfRule type="expression" dxfId="23" priority="20">
      <formula>$D$7="TAXA"</formula>
    </cfRule>
  </conditionalFormatting>
  <conditionalFormatting sqref="AZ7:BA7">
    <cfRule type="expression" dxfId="22" priority="19">
      <formula>$D$7="REAL"</formula>
    </cfRule>
  </conditionalFormatting>
  <conditionalFormatting sqref="V7">
    <cfRule type="expression" dxfId="21" priority="18">
      <formula>$E$11="SIMPLES"</formula>
    </cfRule>
  </conditionalFormatting>
  <conditionalFormatting sqref="V7">
    <cfRule type="expression" dxfId="20" priority="17">
      <formula>$E$11="TAXA"</formula>
    </cfRule>
  </conditionalFormatting>
  <conditionalFormatting sqref="V7">
    <cfRule type="expression" dxfId="19" priority="16">
      <formula>$E$11="REAL"</formula>
    </cfRule>
  </conditionalFormatting>
  <conditionalFormatting sqref="AE7">
    <cfRule type="expression" dxfId="18" priority="15">
      <formula>$E$11="SIMPLES"</formula>
    </cfRule>
  </conditionalFormatting>
  <conditionalFormatting sqref="AE7">
    <cfRule type="expression" dxfId="17" priority="14">
      <formula>$E$11="TAXA"</formula>
    </cfRule>
  </conditionalFormatting>
  <conditionalFormatting sqref="AE7">
    <cfRule type="expression" dxfId="16" priority="13">
      <formula>$E$11="REAL"</formula>
    </cfRule>
  </conditionalFormatting>
  <conditionalFormatting sqref="AN7">
    <cfRule type="expression" dxfId="15" priority="12">
      <formula>$E$11="SIMPLES"</formula>
    </cfRule>
  </conditionalFormatting>
  <conditionalFormatting sqref="AN7">
    <cfRule type="expression" dxfId="14" priority="11">
      <formula>$E$11="TAXA"</formula>
    </cfRule>
  </conditionalFormatting>
  <conditionalFormatting sqref="AN7">
    <cfRule type="expression" dxfId="13" priority="10">
      <formula>$E$11="REAL"</formula>
    </cfRule>
  </conditionalFormatting>
  <conditionalFormatting sqref="AW7">
    <cfRule type="expression" dxfId="12" priority="9">
      <formula>$E$11="SIMPLES"</formula>
    </cfRule>
  </conditionalFormatting>
  <conditionalFormatting sqref="AW7">
    <cfRule type="expression" dxfId="11" priority="8">
      <formula>$E$11="TAXA"</formula>
    </cfRule>
  </conditionalFormatting>
  <conditionalFormatting sqref="AW7">
    <cfRule type="expression" dxfId="10" priority="7">
      <formula>$E$11="REAL"</formula>
    </cfRule>
  </conditionalFormatting>
  <conditionalFormatting sqref="C20:I23">
    <cfRule type="expression" dxfId="9" priority="6">
      <formula>OR($D$4=$AQ$8,$D$4=$AZ$8)</formula>
    </cfRule>
  </conditionalFormatting>
  <conditionalFormatting sqref="C19:I19">
    <cfRule type="cellIs" dxfId="8" priority="5" operator="notEqual">
      <formula>""""""</formula>
    </cfRule>
  </conditionalFormatting>
  <conditionalFormatting sqref="H8:H23">
    <cfRule type="cellIs" dxfId="7" priority="1" operator="equal">
      <formula>"Muito Importante"</formula>
    </cfRule>
    <cfRule type="cellIs" dxfId="6" priority="2" operator="equal">
      <formula>"Importante"</formula>
    </cfRule>
    <cfRule type="cellIs" dxfId="5" priority="3" operator="equal">
      <formula>"Pouco Importante"</formula>
    </cfRule>
    <cfRule type="cellIs" dxfId="4" priority="4" operator="equal">
      <formula>"Irrelevante"</formula>
    </cfRule>
  </conditionalFormatting>
  <dataValidations count="1">
    <dataValidation type="list" allowBlank="1" showInputMessage="1" showErrorMessage="1" sqref="D5" xr:uid="{00000000-0002-0000-0800-000000000000}">
      <formula1>"Crescente,Decrescente"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Ran_ge!$C$6:$C$10</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16</vt:i4>
      </vt:variant>
      <vt:variant>
        <vt:lpstr>Intervalos Nomeados</vt:lpstr>
      </vt:variant>
      <vt:variant>
        <vt:i4>1</vt:i4>
      </vt:variant>
    </vt:vector>
  </HeadingPairs>
  <TitlesOfParts>
    <vt:vector size="17" baseType="lpstr">
      <vt:lpstr>Per_res</vt:lpstr>
      <vt:lpstr>Estratégia</vt:lpstr>
      <vt:lpstr>Finanças</vt:lpstr>
      <vt:lpstr>Marketing</vt:lpstr>
      <vt:lpstr>Operações</vt:lpstr>
      <vt:lpstr>Gestão de Pessoas (RH)</vt:lpstr>
      <vt:lpstr>Ava_exp</vt:lpstr>
      <vt:lpstr>Ran_ge</vt:lpstr>
      <vt:lpstr>Ran_es</vt:lpstr>
      <vt:lpstr>Dash_dia</vt:lpstr>
      <vt:lpstr>Dash_pa</vt:lpstr>
      <vt:lpstr>Rel_im</vt:lpstr>
      <vt:lpstr>INI</vt:lpstr>
      <vt:lpstr>DUV</vt:lpstr>
      <vt:lpstr>SUG</vt:lpstr>
      <vt:lpstr>LUZ</vt:lpstr>
      <vt:lpstr>Rel_im!Area_de_impressao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Jefferson</cp:lastModifiedBy>
  <cp:lastPrinted>2018-09-12T18:00:06Z</cp:lastPrinted>
  <dcterms:created xsi:type="dcterms:W3CDTF">2017-07-25T18:13:49Z</dcterms:created>
  <dcterms:modified xsi:type="dcterms:W3CDTF">2019-04-11T14:09:29Z</dcterms:modified>
</cp:coreProperties>
</file>